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5"/>
  <workbookPr/>
  <bookViews>
    <workbookView xWindow="0" yWindow="0" windowWidth="20730" windowHeight="7380" activeTab="1"/>
  </bookViews>
  <sheets>
    <sheet name="red.rad-žen.orfg" sheetId="1" r:id="rId1"/>
    <sheet name="pojedinacno" sheetId="2" r:id="rId2"/>
  </sheets>
  <definedNames/>
  <calcPr calcId="124519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<sst xmlns="http://schemas.openxmlformats.org/spreadsheetml/2006/main" count="312" uniqueCount="101">
  <si>
    <t>UPLATE:</t>
  </si>
  <si>
    <t>ŽENSKE ORGANIZACIJE</t>
  </si>
  <si>
    <t>Broj mandata</t>
  </si>
  <si>
    <t>Broj žiro računa</t>
  </si>
  <si>
    <t xml:space="preserve">mjesečni iznos </t>
  </si>
  <si>
    <t>Broj osoba manje zastupljenog pola</t>
  </si>
  <si>
    <t xml:space="preserve">Iznos 
uplate </t>
  </si>
  <si>
    <t>datum uplate</t>
  </si>
  <si>
    <t xml:space="preserve"> period na koji se odnosi plaćanje</t>
  </si>
  <si>
    <t>UKUPNO:</t>
  </si>
  <si>
    <t>Ukupno:</t>
  </si>
  <si>
    <t>Datum objave podataka</t>
  </si>
  <si>
    <t>U L C I NJ</t>
  </si>
  <si>
    <t>Politički subjekat</t>
  </si>
  <si>
    <t>SOCIJALDEMOKRATE CRNE GORE - IVAN BRAJOVIĆ</t>
  </si>
  <si>
    <t>UNIONI DEMOKRATIK I SHQIPTAREVE - UDSH (DUA)</t>
  </si>
  <si>
    <t>BOŠNJAČKA STRANKA - BS</t>
  </si>
  <si>
    <t>FORCA - NOVA DEMOKRATSKA SNAGA</t>
  </si>
  <si>
    <t>URA - mr DRITAN ABAZOVIĆ</t>
  </si>
  <si>
    <t>DPS - MILO ĐUKANOVIĆ</t>
  </si>
  <si>
    <t>520-10853-11</t>
  </si>
  <si>
    <t>530-2995-49</t>
  </si>
  <si>
    <t>550-11233-43</t>
  </si>
  <si>
    <t>550-16801-23</t>
  </si>
  <si>
    <t>520-425105-19</t>
  </si>
  <si>
    <t>510-93826-56</t>
  </si>
  <si>
    <t>550-3600-50</t>
  </si>
  <si>
    <t>520-39018-03</t>
  </si>
  <si>
    <t>520-41150-09</t>
  </si>
  <si>
    <t>SOCIJALDEMOKRATSKA PARTIJA CRNE GORE - SDP</t>
  </si>
  <si>
    <t xml:space="preserve">REDOVAN RAD </t>
  </si>
  <si>
    <t xml:space="preserve">535-20083-67 DS </t>
  </si>
  <si>
    <t>KOALICIJA PROBUDI SE ULCINJ DEMOKRATSKA PARTIJA</t>
  </si>
  <si>
    <t>535-12721-37,</t>
  </si>
  <si>
    <t xml:space="preserve">530-16899-47, </t>
  </si>
  <si>
    <t>KOALICIJA PROBUDI SE ULCINJ PERSPEKTIVA</t>
  </si>
  <si>
    <t>KOALICIJA - PROBUDI SE ULCINJ-U --DS u CG</t>
  </si>
  <si>
    <t xml:space="preserve"> 535-20080-76 </t>
  </si>
  <si>
    <t xml:space="preserve">Iznos neizmirenih obaveza na za 2021 godinu </t>
  </si>
  <si>
    <t>08-12.2021</t>
  </si>
  <si>
    <t>01-12.2021</t>
  </si>
  <si>
    <t>01-05.2022</t>
  </si>
  <si>
    <t>1-5.2022</t>
  </si>
  <si>
    <t>CLAN KOALICIJE UDSH</t>
  </si>
  <si>
    <t>CLAN KOALICIJE LD ne MZ</t>
  </si>
  <si>
    <t xml:space="preserve">DEMOKRATE I GRADJANI ULCINJA </t>
  </si>
  <si>
    <t>FILIMI I RI - ZA NOVI POČETAK URA, PARTIA DEMOKRATIKE PD, SDP, SD, ALTERNATIVA SHQIPTARE ASH)</t>
  </si>
  <si>
    <t xml:space="preserve">CLAN KOALICIJE URA </t>
  </si>
  <si>
    <t xml:space="preserve">UKUPNO </t>
  </si>
  <si>
    <t xml:space="preserve">Ukupno </t>
  </si>
  <si>
    <t xml:space="preserve">CLAN KOALICIJE PD </t>
  </si>
  <si>
    <t>CLAN KOALICIJE SDP</t>
  </si>
  <si>
    <t>CLAN KOALICIJE SD</t>
  </si>
  <si>
    <t xml:space="preserve">CLAN KOALICIJE ASH </t>
  </si>
  <si>
    <t>DA ZA ULCINJ I CRNU GORU DEMOKRATSKA PARTIJA SOCIJALISTA (DPS) BOŠNJAČKA STRANKA - BS</t>
  </si>
  <si>
    <t xml:space="preserve">CLAN KOALICIJE DPS </t>
  </si>
  <si>
    <t>CLAN KOALICIJE BS</t>
  </si>
  <si>
    <t xml:space="preserve">KOALICIONI SHQIPTAR -UDHS (DUA) -LD ne MZ  ALBANSKA KOALICIJA DUA -DS u CG   </t>
  </si>
  <si>
    <t xml:space="preserve">ALTERNATIVA SHQIPTAREVE - ASH </t>
  </si>
  <si>
    <t xml:space="preserve">Iznos sredstava opredjeljenih do 05.2022. godinu </t>
  </si>
  <si>
    <t xml:space="preserve">Iznos sredstava opredjeljenih 06 - 12.2022. godinu </t>
  </si>
  <si>
    <t>01.07.2022</t>
  </si>
  <si>
    <t>6-7.2022</t>
  </si>
  <si>
    <t>16.08.2022</t>
  </si>
  <si>
    <t>18.08.2022</t>
  </si>
  <si>
    <t>Perspektiva</t>
  </si>
  <si>
    <t>1-4.2022</t>
  </si>
  <si>
    <t>09.09.2022</t>
  </si>
  <si>
    <t>16.09.2022</t>
  </si>
  <si>
    <t>5.2022</t>
  </si>
  <si>
    <t>30.09.2022</t>
  </si>
  <si>
    <t>2214.85</t>
  </si>
  <si>
    <t>8-12.2022</t>
  </si>
  <si>
    <t xml:space="preserve"> period na koji se odnosi plaćanje / dugovanje </t>
  </si>
  <si>
    <t>20.12.2022</t>
  </si>
  <si>
    <t>6-8.2022</t>
  </si>
  <si>
    <t>9-12.2022</t>
  </si>
  <si>
    <t>1019.37</t>
  </si>
  <si>
    <t>2135.01</t>
  </si>
  <si>
    <t>3653.13</t>
  </si>
  <si>
    <t>2633.76</t>
  </si>
  <si>
    <t>1076.25</t>
  </si>
  <si>
    <t>8-10.2022</t>
  </si>
  <si>
    <t>2759.37</t>
  </si>
  <si>
    <t>11-12.2022</t>
  </si>
  <si>
    <t>2278.14</t>
  </si>
  <si>
    <t>1392.51</t>
  </si>
  <si>
    <t>455.64</t>
  </si>
  <si>
    <t>Iznos neizmirenih obaveza na dan 31.12.2023</t>
  </si>
  <si>
    <t xml:space="preserve">Iznos sredstava opredjeljenih 2023. godinu </t>
  </si>
  <si>
    <t xml:space="preserve">Iznos neizmirenih obaveza na za 2022 godinu </t>
  </si>
  <si>
    <t>Ukupne obaveze za 2023</t>
  </si>
  <si>
    <t>02.02.2023</t>
  </si>
  <si>
    <t>2.02.2023</t>
  </si>
  <si>
    <t>Broj ziro računa</t>
  </si>
  <si>
    <t xml:space="preserve">Mjesečni iznos za 2023 </t>
  </si>
  <si>
    <t>05.04.2023</t>
  </si>
  <si>
    <t>Iznos neizmerenih obaveza na kraju mjeseca (31.03.2023. godine)</t>
  </si>
  <si>
    <t>1-3.2023</t>
  </si>
  <si>
    <t>REDOVAN RAD 05.04.2023</t>
  </si>
  <si>
    <t>ŽENSKE ORGANIZACIJE 05.04.2023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</si>
</sst>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medium"/>
      <right/>
      <top/>
      <bottom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 style="thin"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 style="medium"/>
    </border>
    <border>
      <left/>
      <right/>
      <top style="medium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7">
    <xf numFmtId="0" fontId="0" fillId="0" borderId="0" xfId="0"/>
    <xf numFmtId="0" fontId="0" fillId="2" borderId="0" xfId="0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/>
    <xf numFmtId="0" fontId="0" fillId="0" borderId="2" xfId="0" applyFill="1" applyBorder="1" applyAlignment="1">
      <alignment horizontal="center" vertical="center" wrapText="1"/>
    </xf>
    <xf numFmtId="0" fontId="5" fillId="3" borderId="3" xfId="0" applyFont="1" applyFill="1" applyBorder="1"/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0" fontId="0" fillId="0" borderId="1" xfId="0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0" fontId="0" fillId="2" borderId="5" xfId="0" applyFill="1" applyBorder="1"/>
    <xf numFmtId="0" fontId="0" fillId="0" borderId="0" xfId="0" applyBorder="1"/>
    <xf numFmtId="0" fontId="4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7" xfId="0" applyFill="1" applyBorder="1"/>
    <xf numFmtId="0" fontId="4" fillId="3" borderId="8" xfId="0" applyFont="1" applyFill="1" applyBorder="1" applyAlignment="1">
      <alignment horizontal="center" vertical="center"/>
    </xf>
    <xf numFmtId="0" fontId="0" fillId="3" borderId="4" xfId="0" applyFill="1" applyBorder="1"/>
    <xf numFmtId="0" fontId="2" fillId="3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right" vertical="center"/>
    </xf>
    <xf numFmtId="4" fontId="0" fillId="0" borderId="1" xfId="0" applyNumberFormat="1" applyBorder="1"/>
    <xf numFmtId="4" fontId="0" fillId="0" borderId="1" xfId="0" applyNumberFormat="1" applyBorder="1" applyAlignment="1">
      <alignment horizontal="right"/>
    </xf>
    <xf numFmtId="4" fontId="2" fillId="3" borderId="1" xfId="0" applyNumberFormat="1" applyFont="1" applyFill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4" fontId="0" fillId="0" borderId="2" xfId="0" applyNumberFormat="1" applyBorder="1" applyAlignment="1">
      <alignment horizontal="right"/>
    </xf>
    <xf numFmtId="4" fontId="2" fillId="3" borderId="2" xfId="0" applyNumberFormat="1" applyFont="1" applyFill="1" applyBorder="1" applyAlignment="1">
      <alignment horizontal="right" vertical="center"/>
    </xf>
    <xf numFmtId="4" fontId="0" fillId="2" borderId="0" xfId="0" applyNumberFormat="1" applyFill="1" applyBorder="1" applyAlignment="1">
      <alignment horizontal="right"/>
    </xf>
    <xf numFmtId="4" fontId="2" fillId="3" borderId="4" xfId="0" applyNumberFormat="1" applyFont="1" applyFill="1" applyBorder="1" applyAlignment="1">
      <alignment horizontal="right" vertical="center"/>
    </xf>
    <xf numFmtId="4" fontId="0" fillId="2" borderId="11" xfId="0" applyNumberFormat="1" applyFill="1" applyBorder="1" applyAlignment="1">
      <alignment horizontal="right"/>
    </xf>
    <xf numFmtId="4" fontId="0" fillId="2" borderId="12" xfId="0" applyNumberFormat="1" applyFill="1" applyBorder="1" applyAlignment="1">
      <alignment horizontal="right"/>
    </xf>
    <xf numFmtId="4" fontId="2" fillId="3" borderId="13" xfId="0" applyNumberFormat="1" applyFont="1" applyFill="1" applyBorder="1" applyAlignment="1">
      <alignment horizontal="right" vertical="center"/>
    </xf>
    <xf numFmtId="49" fontId="3" fillId="2" borderId="14" xfId="0" applyNumberFormat="1" applyFont="1" applyFill="1" applyBorder="1" applyAlignment="1">
      <alignment vertical="center"/>
    </xf>
    <xf numFmtId="4" fontId="0" fillId="0" borderId="1" xfId="0" applyNumberFormat="1" applyBorder="1" applyAlignment="1">
      <alignment horizontal="right" vertical="center" wrapText="1"/>
    </xf>
    <xf numFmtId="4" fontId="0" fillId="0" borderId="15" xfId="0" applyNumberFormat="1" applyFill="1" applyBorder="1" applyAlignment="1">
      <alignment vertical="center"/>
    </xf>
    <xf numFmtId="0" fontId="6" fillId="3" borderId="3" xfId="0" applyFont="1" applyFill="1" applyBorder="1" applyAlignment="1">
      <alignment wrapText="1"/>
    </xf>
    <xf numFmtId="0" fontId="6" fillId="3" borderId="3" xfId="0" applyFont="1" applyFill="1" applyBorder="1" applyAlignment="1">
      <alignment horizontal="left" wrapText="1"/>
    </xf>
    <xf numFmtId="0" fontId="6" fillId="3" borderId="3" xfId="0" applyFont="1" applyFill="1" applyBorder="1" applyAlignment="1">
      <alignment vertical="center" wrapText="1"/>
    </xf>
    <xf numFmtId="0" fontId="6" fillId="3" borderId="8" xfId="0" applyFont="1" applyFill="1" applyBorder="1"/>
    <xf numFmtId="0" fontId="6" fillId="3" borderId="1" xfId="0" applyFont="1" applyFill="1" applyBorder="1" applyAlignment="1">
      <alignment wrapText="1"/>
    </xf>
    <xf numFmtId="0" fontId="6" fillId="3" borderId="4" xfId="0" applyFont="1" applyFill="1" applyBorder="1" applyAlignment="1">
      <alignment horizontal="left" vertical="center"/>
    </xf>
    <xf numFmtId="4" fontId="0" fillId="0" borderId="0" xfId="0" applyNumberFormat="1" applyBorder="1" applyAlignment="1">
      <alignment horizontal="right" vertical="center"/>
    </xf>
    <xf numFmtId="4" fontId="0" fillId="0" borderId="0" xfId="0" applyNumberFormat="1" applyBorder="1" applyAlignment="1">
      <alignment horizontal="right"/>
    </xf>
    <xf numFmtId="4" fontId="0" fillId="0" borderId="0" xfId="0" applyNumberFormat="1" applyBorder="1"/>
    <xf numFmtId="4" fontId="0" fillId="0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left"/>
    </xf>
    <xf numFmtId="4" fontId="0" fillId="2" borderId="1" xfId="0" applyNumberFormat="1" applyFill="1" applyBorder="1" applyAlignment="1">
      <alignment horizontal="right"/>
    </xf>
    <xf numFmtId="16" fontId="0" fillId="0" borderId="1" xfId="0" applyNumberFormat="1" applyBorder="1"/>
    <xf numFmtId="4" fontId="0" fillId="0" borderId="1" xfId="0" applyNumberFormat="1" applyFill="1" applyBorder="1" applyAlignment="1">
      <alignment horizontal="right"/>
    </xf>
    <xf numFmtId="4" fontId="0" fillId="0" borderId="16" xfId="0" applyNumberForma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0" fontId="0" fillId="0" borderId="15" xfId="0" applyBorder="1"/>
    <xf numFmtId="0" fontId="2" fillId="0" borderId="0" xfId="0" applyFont="1"/>
    <xf numFmtId="0" fontId="2" fillId="0" borderId="0" xfId="0" applyFont="1" applyBorder="1"/>
    <xf numFmtId="4" fontId="0" fillId="3" borderId="1" xfId="0" applyNumberFormat="1" applyFill="1" applyBorder="1" applyAlignment="1">
      <alignment horizontal="right" vertical="center"/>
    </xf>
    <xf numFmtId="14" fontId="0" fillId="3" borderId="1" xfId="0" applyNumberFormat="1" applyFill="1" applyBorder="1"/>
    <xf numFmtId="0" fontId="0" fillId="3" borderId="0" xfId="0" applyFill="1"/>
    <xf numFmtId="4" fontId="0" fillId="3" borderId="1" xfId="0" applyNumberForma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left"/>
    </xf>
    <xf numFmtId="4" fontId="2" fillId="3" borderId="1" xfId="0" applyNumberFormat="1" applyFont="1" applyFill="1" applyBorder="1" applyAlignment="1">
      <alignment horizontal="right"/>
    </xf>
    <xf numFmtId="16" fontId="0" fillId="0" borderId="1" xfId="0" applyNumberFormat="1" applyBorder="1" applyAlignment="1">
      <alignment horizontal="left"/>
    </xf>
    <xf numFmtId="0" fontId="0" fillId="0" borderId="10" xfId="0" applyBorder="1" applyAlignment="1">
      <alignment horizontal="left"/>
    </xf>
    <xf numFmtId="0" fontId="7" fillId="0" borderId="1" xfId="0" applyFont="1" applyFill="1" applyBorder="1"/>
    <xf numFmtId="4" fontId="7" fillId="0" borderId="1" xfId="0" applyNumberFormat="1" applyFont="1" applyFill="1" applyBorder="1"/>
    <xf numFmtId="0" fontId="0" fillId="0" borderId="16" xfId="0" applyBorder="1"/>
    <xf numFmtId="4" fontId="0" fillId="0" borderId="10" xfId="0" applyNumberFormat="1" applyFont="1" applyBorder="1" applyAlignment="1">
      <alignment horizontal="right" vertical="center"/>
    </xf>
    <xf numFmtId="4" fontId="0" fillId="0" borderId="1" xfId="0" applyNumberFormat="1" applyFont="1" applyBorder="1" applyAlignment="1">
      <alignment horizontal="right" vertical="center"/>
    </xf>
    <xf numFmtId="4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/>
    <xf numFmtId="0" fontId="6" fillId="3" borderId="1" xfId="0" applyFont="1" applyFill="1" applyBorder="1" applyAlignment="1">
      <alignment vertical="center" wrapText="1"/>
    </xf>
    <xf numFmtId="16" fontId="0" fillId="0" borderId="10" xfId="0" applyNumberFormat="1" applyBorder="1"/>
    <xf numFmtId="0" fontId="0" fillId="0" borderId="10" xfId="0" applyBorder="1"/>
    <xf numFmtId="4" fontId="0" fillId="0" borderId="10" xfId="0" applyNumberFormat="1" applyBorder="1" applyAlignment="1">
      <alignment horizontal="right"/>
    </xf>
    <xf numFmtId="49" fontId="0" fillId="0" borderId="10" xfId="0" applyNumberFormat="1" applyBorder="1"/>
    <xf numFmtId="49" fontId="0" fillId="0" borderId="0" xfId="0" applyNumberFormat="1"/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right" vertical="center"/>
    </xf>
    <xf numFmtId="49" fontId="2" fillId="3" borderId="1" xfId="0" applyNumberFormat="1" applyFont="1" applyFill="1" applyBorder="1" applyAlignment="1">
      <alignment horizontal="right" vertical="center"/>
    </xf>
    <xf numFmtId="49" fontId="0" fillId="0" borderId="17" xfId="0" applyNumberFormat="1" applyFont="1" applyFill="1" applyBorder="1"/>
    <xf numFmtId="49" fontId="0" fillId="2" borderId="15" xfId="0" applyNumberFormat="1" applyFill="1" applyBorder="1" applyAlignment="1">
      <alignment horizontal="right" vertical="center"/>
    </xf>
    <xf numFmtId="49" fontId="0" fillId="2" borderId="0" xfId="0" applyNumberFormat="1" applyFill="1" applyBorder="1" applyAlignment="1">
      <alignment horizontal="right" vertical="center"/>
    </xf>
    <xf numFmtId="49" fontId="0" fillId="3" borderId="1" xfId="0" applyNumberFormat="1" applyFill="1" applyBorder="1" applyAlignment="1">
      <alignment horizontal="right" vertical="center"/>
    </xf>
    <xf numFmtId="49" fontId="7" fillId="0" borderId="1" xfId="0" applyNumberFormat="1" applyFont="1" applyFill="1" applyBorder="1" applyAlignment="1">
      <alignment horizontal="right" vertical="center"/>
    </xf>
    <xf numFmtId="49" fontId="8" fillId="0" borderId="1" xfId="0" applyNumberFormat="1" applyFont="1" applyFill="1" applyBorder="1" applyAlignment="1">
      <alignment horizontal="right" vertical="center"/>
    </xf>
    <xf numFmtId="49" fontId="0" fillId="0" borderId="1" xfId="0" applyNumberFormat="1" applyBorder="1" applyAlignment="1">
      <alignment horizontal="right"/>
    </xf>
    <xf numFmtId="49" fontId="2" fillId="3" borderId="4" xfId="0" applyNumberFormat="1" applyFont="1" applyFill="1" applyBorder="1" applyAlignment="1">
      <alignment horizontal="right" vertical="center"/>
    </xf>
    <xf numFmtId="49" fontId="0" fillId="0" borderId="17" xfId="0" applyNumberFormat="1" applyFill="1" applyBorder="1"/>
    <xf numFmtId="49" fontId="2" fillId="3" borderId="1" xfId="0" applyNumberFormat="1" applyFont="1" applyFill="1" applyBorder="1"/>
    <xf numFmtId="49" fontId="0" fillId="0" borderId="1" xfId="0" applyNumberFormat="1" applyFill="1" applyBorder="1" applyAlignment="1">
      <alignment horizontal="right"/>
    </xf>
    <xf numFmtId="49" fontId="0" fillId="2" borderId="0" xfId="0" applyNumberFormat="1" applyFill="1" applyBorder="1" applyAlignment="1">
      <alignment/>
    </xf>
    <xf numFmtId="49" fontId="0" fillId="3" borderId="1" xfId="0" applyNumberFormat="1" applyFill="1" applyBorder="1"/>
    <xf numFmtId="49" fontId="7" fillId="0" borderId="1" xfId="0" applyNumberFormat="1" applyFont="1" applyFill="1" applyBorder="1"/>
    <xf numFmtId="49" fontId="8" fillId="0" borderId="1" xfId="0" applyNumberFormat="1" applyFont="1" applyFill="1" applyBorder="1"/>
    <xf numFmtId="49" fontId="0" fillId="3" borderId="4" xfId="0" applyNumberFormat="1" applyFill="1" applyBorder="1"/>
    <xf numFmtId="49" fontId="0" fillId="0" borderId="1" xfId="0" applyNumberFormat="1" applyFont="1" applyFill="1" applyBorder="1" applyAlignment="1">
      <alignment horizontal="right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4" fontId="2" fillId="3" borderId="16" xfId="0" applyNumberFormat="1" applyFont="1" applyFill="1" applyBorder="1" applyAlignment="1">
      <alignment horizontal="center" vertical="center"/>
    </xf>
    <xf numFmtId="4" fontId="2" fillId="3" borderId="7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4" fontId="0" fillId="3" borderId="16" xfId="0" applyNumberFormat="1" applyFill="1" applyBorder="1" applyAlignment="1">
      <alignment horizontal="center" vertical="center"/>
    </xf>
    <xf numFmtId="4" fontId="0" fillId="3" borderId="7" xfId="0" applyNumberFormat="1" applyFill="1" applyBorder="1" applyAlignment="1">
      <alignment horizontal="center" vertical="center"/>
    </xf>
    <xf numFmtId="4" fontId="0" fillId="3" borderId="17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5" fillId="3" borderId="23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0" fillId="2" borderId="27" xfId="0" applyFill="1" applyBorder="1" applyAlignment="1">
      <alignment horizontal="center"/>
    </xf>
    <xf numFmtId="0" fontId="4" fillId="3" borderId="16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1"/>
  <sheetViews>
    <sheetView zoomScale="70" zoomScaleNormal="70" workbookViewId="0" topLeftCell="B1">
      <selection activeCell="O3" sqref="O3"/>
    </sheetView>
  </sheetViews>
  <sheetFormatPr defaultColWidth="9.140625" defaultRowHeight="15"/>
  <cols>
    <col min="1" max="1" width="3.421875" style="0" customWidth="1"/>
    <col min="2" max="2" width="31.57421875" style="0" customWidth="1"/>
    <col min="3" max="3" width="8.7109375" style="0" bestFit="1" customWidth="1"/>
    <col min="4" max="4" width="14.7109375" style="0" bestFit="1" customWidth="1"/>
    <col min="5" max="5" width="12.140625" style="0" customWidth="1"/>
    <col min="6" max="6" width="11.140625" style="0" customWidth="1"/>
    <col min="7" max="9" width="15.57421875" style="0" customWidth="1"/>
    <col min="10" max="10" width="5.00390625" style="0" customWidth="1"/>
    <col min="11" max="11" width="37.28125" style="0" customWidth="1"/>
    <col min="12" max="12" width="11.28125" style="0" customWidth="1"/>
    <col min="13" max="13" width="16.57421875" style="0" customWidth="1"/>
    <col min="14" max="14" width="11.28125" style="0" customWidth="1"/>
    <col min="15" max="15" width="11.421875" style="0" customWidth="1"/>
    <col min="16" max="16" width="13.421875" style="0" customWidth="1"/>
    <col min="17" max="17" width="12.00390625" style="0" customWidth="1"/>
    <col min="18" max="18" width="15.00390625" style="0" customWidth="1"/>
  </cols>
  <sheetData>
    <row r="1" spans="2:18" ht="18.75">
      <c r="B1" s="101" t="s">
        <v>12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3"/>
    </row>
    <row r="2" spans="2:18" ht="15.75">
      <c r="B2" s="104" t="s">
        <v>99</v>
      </c>
      <c r="C2" s="105"/>
      <c r="D2" s="105"/>
      <c r="E2" s="105"/>
      <c r="F2" s="105"/>
      <c r="G2" s="105"/>
      <c r="H2" s="105"/>
      <c r="I2" s="105"/>
      <c r="J2" s="1"/>
      <c r="K2" s="106" t="s">
        <v>100</v>
      </c>
      <c r="L2" s="106"/>
      <c r="M2" s="106"/>
      <c r="N2" s="106"/>
      <c r="O2" s="106"/>
      <c r="P2" s="106"/>
      <c r="Q2" s="106"/>
      <c r="R2" s="107"/>
    </row>
    <row r="3" spans="2:18" ht="90">
      <c r="B3" s="24" t="s">
        <v>13</v>
      </c>
      <c r="C3" s="2" t="s">
        <v>2</v>
      </c>
      <c r="D3" s="2" t="s">
        <v>3</v>
      </c>
      <c r="E3" s="2" t="s">
        <v>38</v>
      </c>
      <c r="F3" s="2" t="s">
        <v>90</v>
      </c>
      <c r="G3" s="3" t="s">
        <v>91</v>
      </c>
      <c r="H3" s="3" t="s">
        <v>95</v>
      </c>
      <c r="I3" s="2" t="s">
        <v>88</v>
      </c>
      <c r="J3" s="1"/>
      <c r="K3" s="4"/>
      <c r="L3" s="2" t="s">
        <v>5</v>
      </c>
      <c r="M3" s="2" t="s">
        <v>94</v>
      </c>
      <c r="N3" s="3" t="s">
        <v>59</v>
      </c>
      <c r="O3" s="3" t="s">
        <v>60</v>
      </c>
      <c r="P3" s="3" t="s">
        <v>89</v>
      </c>
      <c r="Q3" s="3" t="s">
        <v>4</v>
      </c>
      <c r="R3" s="5" t="s">
        <v>88</v>
      </c>
    </row>
    <row r="4" spans="2:18" ht="45" customHeight="1">
      <c r="B4" s="40" t="s">
        <v>15</v>
      </c>
      <c r="C4" s="7">
        <v>3</v>
      </c>
      <c r="D4" s="7" t="s">
        <v>21</v>
      </c>
      <c r="E4" s="25"/>
      <c r="F4" s="25"/>
      <c r="G4" s="8">
        <f>12*H4</f>
        <v>11254.92</v>
      </c>
      <c r="H4" s="25">
        <v>937.91</v>
      </c>
      <c r="I4" s="26">
        <f>E4+F4+G4</f>
        <v>11254.92</v>
      </c>
      <c r="J4" s="1"/>
      <c r="K4" s="44" t="s">
        <v>15</v>
      </c>
      <c r="L4" s="7">
        <v>1</v>
      </c>
      <c r="M4" s="7"/>
      <c r="N4" s="8"/>
      <c r="O4" s="8"/>
      <c r="P4" s="9">
        <f>12*Q4</f>
        <v>1276.32</v>
      </c>
      <c r="Q4" s="25">
        <v>106.36</v>
      </c>
      <c r="R4" s="8">
        <f aca="true" t="shared" si="0" ref="R4:R15">SUM(N4+O4+P4)</f>
        <v>1276.32</v>
      </c>
    </row>
    <row r="5" spans="2:18" ht="45" customHeight="1">
      <c r="B5" s="42" t="s">
        <v>36</v>
      </c>
      <c r="C5" s="7">
        <v>1</v>
      </c>
      <c r="D5" s="3" t="s">
        <v>37</v>
      </c>
      <c r="E5" s="25"/>
      <c r="F5" s="8"/>
      <c r="G5" s="8">
        <f aca="true" t="shared" si="1" ref="G5:G14">12*H5</f>
        <v>4757.28</v>
      </c>
      <c r="H5" s="38">
        <v>396.44</v>
      </c>
      <c r="I5" s="26">
        <f aca="true" t="shared" si="2" ref="I5:I6">SUM(E5:G5)</f>
        <v>4757.28</v>
      </c>
      <c r="J5" s="1"/>
      <c r="K5" s="42" t="s">
        <v>36</v>
      </c>
      <c r="L5" s="7">
        <v>0</v>
      </c>
      <c r="M5" s="7" t="s">
        <v>31</v>
      </c>
      <c r="N5" s="8"/>
      <c r="O5" s="8"/>
      <c r="P5" s="9">
        <f aca="true" t="shared" si="3" ref="P5:P14">12*Q5</f>
        <v>638.16</v>
      </c>
      <c r="Q5" s="25">
        <v>53.18</v>
      </c>
      <c r="R5" s="8">
        <f t="shared" si="0"/>
        <v>638.16</v>
      </c>
    </row>
    <row r="6" spans="2:18" ht="45" customHeight="1">
      <c r="B6" s="42" t="s">
        <v>45</v>
      </c>
      <c r="C6" s="7">
        <v>2</v>
      </c>
      <c r="D6" s="3"/>
      <c r="E6" s="25"/>
      <c r="F6" s="25"/>
      <c r="G6" s="8">
        <f t="shared" si="1"/>
        <v>9050.400000000001</v>
      </c>
      <c r="H6" s="38">
        <v>754.2</v>
      </c>
      <c r="I6" s="26">
        <f t="shared" si="2"/>
        <v>9050.400000000001</v>
      </c>
      <c r="J6" s="1"/>
      <c r="K6" s="75" t="s">
        <v>45</v>
      </c>
      <c r="L6" s="7"/>
      <c r="M6" s="7"/>
      <c r="N6" s="8"/>
      <c r="O6" s="8"/>
      <c r="P6" s="9">
        <f t="shared" si="3"/>
        <v>1914.48</v>
      </c>
      <c r="Q6" s="25">
        <v>159.54</v>
      </c>
      <c r="R6" s="8">
        <f t="shared" si="0"/>
        <v>1914.48</v>
      </c>
    </row>
    <row r="7" spans="2:18" ht="45" customHeight="1">
      <c r="B7" s="40" t="s">
        <v>18</v>
      </c>
      <c r="C7" s="7">
        <v>5</v>
      </c>
      <c r="D7" s="7" t="s">
        <v>25</v>
      </c>
      <c r="E7" s="25"/>
      <c r="F7" s="25"/>
      <c r="G7" s="8">
        <f t="shared" si="1"/>
        <v>11810.16</v>
      </c>
      <c r="H7" s="25">
        <v>984.18</v>
      </c>
      <c r="I7" s="26">
        <f aca="true" t="shared" si="4" ref="I7">E7+F7+G7</f>
        <v>11810.16</v>
      </c>
      <c r="J7" s="1"/>
      <c r="K7" s="44" t="s">
        <v>18</v>
      </c>
      <c r="L7" s="7">
        <v>0</v>
      </c>
      <c r="M7" s="7"/>
      <c r="N7" s="8"/>
      <c r="O7" s="8"/>
      <c r="P7" s="9">
        <f t="shared" si="3"/>
        <v>683.76</v>
      </c>
      <c r="Q7" s="25">
        <v>56.98</v>
      </c>
      <c r="R7" s="8">
        <f t="shared" si="0"/>
        <v>683.76</v>
      </c>
    </row>
    <row r="8" spans="2:18" ht="45" customHeight="1">
      <c r="B8" s="41" t="s">
        <v>32</v>
      </c>
      <c r="C8" s="7">
        <v>5</v>
      </c>
      <c r="D8" s="7" t="s">
        <v>33</v>
      </c>
      <c r="E8" s="25"/>
      <c r="F8" s="73"/>
      <c r="G8" s="8">
        <f t="shared" si="1"/>
        <v>11810.16</v>
      </c>
      <c r="H8" s="25">
        <v>984.18</v>
      </c>
      <c r="I8" s="26">
        <f>SUM(E8:G8)</f>
        <v>11810.16</v>
      </c>
      <c r="J8" s="1"/>
      <c r="K8" s="41" t="s">
        <v>32</v>
      </c>
      <c r="L8" s="7">
        <v>2</v>
      </c>
      <c r="M8" s="7"/>
      <c r="N8" s="8"/>
      <c r="O8" s="8"/>
      <c r="P8" s="9">
        <f t="shared" si="3"/>
        <v>675.36</v>
      </c>
      <c r="Q8" s="25">
        <v>56.28</v>
      </c>
      <c r="R8" s="8">
        <f t="shared" si="0"/>
        <v>675.36</v>
      </c>
    </row>
    <row r="9" spans="2:18" ht="45" customHeight="1">
      <c r="B9" s="40" t="s">
        <v>29</v>
      </c>
      <c r="C9" s="7">
        <v>2</v>
      </c>
      <c r="D9" s="7" t="s">
        <v>24</v>
      </c>
      <c r="E9" s="25"/>
      <c r="F9" s="25"/>
      <c r="G9" s="8">
        <f t="shared" si="1"/>
        <v>3754.44</v>
      </c>
      <c r="H9" s="25">
        <v>312.87</v>
      </c>
      <c r="I9" s="26">
        <f>E9+F9+G9</f>
        <v>3754.44</v>
      </c>
      <c r="J9" s="1"/>
      <c r="K9" s="44" t="s">
        <v>29</v>
      </c>
      <c r="L9" s="7">
        <v>0</v>
      </c>
      <c r="M9" s="7" t="s">
        <v>27</v>
      </c>
      <c r="N9" s="8"/>
      <c r="O9" s="8"/>
      <c r="P9" s="9">
        <f t="shared" si="3"/>
        <v>136.8</v>
      </c>
      <c r="Q9" s="25">
        <v>11.4</v>
      </c>
      <c r="R9" s="8">
        <f t="shared" si="0"/>
        <v>136.8</v>
      </c>
    </row>
    <row r="10" spans="2:18" ht="45" customHeight="1">
      <c r="B10" s="40" t="s">
        <v>14</v>
      </c>
      <c r="C10" s="7">
        <v>1</v>
      </c>
      <c r="D10" s="7" t="s">
        <v>20</v>
      </c>
      <c r="E10" s="25"/>
      <c r="F10" s="25"/>
      <c r="G10" s="8">
        <f t="shared" si="1"/>
        <v>5768.4</v>
      </c>
      <c r="H10" s="25">
        <v>480.7</v>
      </c>
      <c r="I10" s="26">
        <f>E10+F10+G10</f>
        <v>5768.4</v>
      </c>
      <c r="J10" s="1"/>
      <c r="K10" s="44" t="s">
        <v>14</v>
      </c>
      <c r="L10" s="7">
        <v>1</v>
      </c>
      <c r="M10" s="7" t="s">
        <v>28</v>
      </c>
      <c r="N10" s="8"/>
      <c r="O10" s="8"/>
      <c r="P10" s="9">
        <f t="shared" si="3"/>
        <v>273.48</v>
      </c>
      <c r="Q10" s="25">
        <v>22.79</v>
      </c>
      <c r="R10" s="8">
        <f t="shared" si="0"/>
        <v>273.48</v>
      </c>
    </row>
    <row r="11" spans="2:18" ht="45" customHeight="1">
      <c r="B11" s="40" t="s">
        <v>58</v>
      </c>
      <c r="C11" s="7">
        <v>1</v>
      </c>
      <c r="D11" s="7" t="s">
        <v>21</v>
      </c>
      <c r="E11" s="25"/>
      <c r="F11" s="25"/>
      <c r="G11" s="8">
        <f t="shared" si="1"/>
        <v>3754.44</v>
      </c>
      <c r="H11" s="25">
        <v>312.87</v>
      </c>
      <c r="I11" s="26">
        <f aca="true" t="shared" si="5" ref="I11">E11+F11+G11</f>
        <v>3754.44</v>
      </c>
      <c r="J11" s="1"/>
      <c r="K11" s="44" t="s">
        <v>58</v>
      </c>
      <c r="L11" s="7">
        <v>1</v>
      </c>
      <c r="M11" s="7"/>
      <c r="N11" s="8"/>
      <c r="O11" s="8"/>
      <c r="P11" s="9">
        <f t="shared" si="3"/>
        <v>136.8</v>
      </c>
      <c r="Q11" s="25">
        <v>11.4</v>
      </c>
      <c r="R11" s="8">
        <f t="shared" si="0"/>
        <v>136.8</v>
      </c>
    </row>
    <row r="12" spans="2:18" ht="45" customHeight="1">
      <c r="B12" s="40" t="s">
        <v>17</v>
      </c>
      <c r="C12" s="7">
        <v>5</v>
      </c>
      <c r="D12" s="7" t="s">
        <v>23</v>
      </c>
      <c r="E12" s="25"/>
      <c r="F12" s="25"/>
      <c r="G12" s="8">
        <f t="shared" si="1"/>
        <v>14271.72</v>
      </c>
      <c r="H12" s="25">
        <v>1189.31</v>
      </c>
      <c r="I12" s="26">
        <f aca="true" t="shared" si="6" ref="I12">E12+F12+G12</f>
        <v>14271.72</v>
      </c>
      <c r="J12" s="1"/>
      <c r="K12" s="44" t="s">
        <v>17</v>
      </c>
      <c r="L12" s="7">
        <v>2</v>
      </c>
      <c r="M12" s="7"/>
      <c r="N12" s="8"/>
      <c r="O12" s="8"/>
      <c r="P12" s="9">
        <f t="shared" si="3"/>
        <v>1914.48</v>
      </c>
      <c r="Q12" s="25">
        <v>159.54</v>
      </c>
      <c r="R12" s="8">
        <f t="shared" si="0"/>
        <v>1914.48</v>
      </c>
    </row>
    <row r="13" spans="2:18" ht="45" customHeight="1">
      <c r="B13" s="40" t="s">
        <v>19</v>
      </c>
      <c r="C13" s="7">
        <v>5</v>
      </c>
      <c r="D13" s="7" t="s">
        <v>26</v>
      </c>
      <c r="E13" s="25"/>
      <c r="F13" s="25"/>
      <c r="G13" s="8">
        <f t="shared" si="1"/>
        <v>15373.920000000002</v>
      </c>
      <c r="H13" s="25">
        <v>1281.16</v>
      </c>
      <c r="I13" s="26">
        <f>E13+F13+G13</f>
        <v>15373.920000000002</v>
      </c>
      <c r="J13" s="1"/>
      <c r="K13" s="44" t="s">
        <v>19</v>
      </c>
      <c r="L13" s="7">
        <v>2</v>
      </c>
      <c r="M13" s="7"/>
      <c r="N13" s="8"/>
      <c r="O13" s="8"/>
      <c r="P13" s="9">
        <f t="shared" si="3"/>
        <v>1679.3999999999999</v>
      </c>
      <c r="Q13" s="25">
        <v>139.95</v>
      </c>
      <c r="R13" s="8">
        <f t="shared" si="0"/>
        <v>1679.3999999999999</v>
      </c>
    </row>
    <row r="14" spans="2:18" ht="45" customHeight="1">
      <c r="B14" s="40" t="s">
        <v>16</v>
      </c>
      <c r="C14" s="7">
        <v>1</v>
      </c>
      <c r="D14" s="7" t="s">
        <v>22</v>
      </c>
      <c r="E14" s="25"/>
      <c r="F14" s="25"/>
      <c r="G14" s="8">
        <f t="shared" si="1"/>
        <v>4119.12</v>
      </c>
      <c r="H14" s="25">
        <v>343.26</v>
      </c>
      <c r="I14" s="26">
        <f aca="true" t="shared" si="7" ref="I14">E14+F14+G14</f>
        <v>4119.12</v>
      </c>
      <c r="J14" s="1"/>
      <c r="K14" s="44" t="s">
        <v>16</v>
      </c>
      <c r="L14" s="7">
        <v>0</v>
      </c>
      <c r="M14" s="7"/>
      <c r="N14" s="8"/>
      <c r="O14" s="8"/>
      <c r="P14" s="9">
        <f t="shared" si="3"/>
        <v>319.08</v>
      </c>
      <c r="Q14" s="25">
        <v>26.59</v>
      </c>
      <c r="R14" s="8">
        <f t="shared" si="0"/>
        <v>319.08</v>
      </c>
    </row>
    <row r="15" spans="2:18" ht="45" customHeight="1">
      <c r="B15" s="40" t="s">
        <v>35</v>
      </c>
      <c r="C15" s="7">
        <v>1</v>
      </c>
      <c r="D15" s="7" t="s">
        <v>34</v>
      </c>
      <c r="E15" s="25"/>
      <c r="F15" s="25"/>
      <c r="G15" s="8"/>
      <c r="H15" s="25"/>
      <c r="I15" s="26">
        <f aca="true" t="shared" si="8" ref="I15">SUM(E15:G15)</f>
        <v>0</v>
      </c>
      <c r="J15" s="1"/>
      <c r="K15" s="40" t="s">
        <v>35</v>
      </c>
      <c r="L15" s="7">
        <v>0</v>
      </c>
      <c r="M15" s="7"/>
      <c r="N15" s="8"/>
      <c r="O15" s="8"/>
      <c r="P15" s="9"/>
      <c r="Q15" s="25"/>
      <c r="R15" s="8">
        <f t="shared" si="0"/>
        <v>0</v>
      </c>
    </row>
    <row r="16" ht="33" customHeight="1"/>
    <row r="17" spans="2:18" ht="15.75" customHeight="1" thickBot="1">
      <c r="B17" s="43" t="s">
        <v>9</v>
      </c>
      <c r="C17" s="10">
        <f>SUM(C7:C15)</f>
        <v>26</v>
      </c>
      <c r="D17" s="11"/>
      <c r="E17" s="12">
        <f>SUM(E7:E15)</f>
        <v>0</v>
      </c>
      <c r="F17" s="12">
        <f>SUM(F4:F15)</f>
        <v>0</v>
      </c>
      <c r="G17" s="12">
        <f aca="true" t="shared" si="9" ref="G17:I17">SUM(G4:G15)</f>
        <v>95724.95999999999</v>
      </c>
      <c r="H17" s="12">
        <f t="shared" si="9"/>
        <v>7977.08</v>
      </c>
      <c r="I17" s="12">
        <f t="shared" si="9"/>
        <v>95724.95999999999</v>
      </c>
      <c r="J17" s="13"/>
      <c r="K17" s="45" t="s">
        <v>9</v>
      </c>
      <c r="L17" s="10">
        <f>SUM(L7:L15)</f>
        <v>8</v>
      </c>
      <c r="M17" s="11"/>
      <c r="N17" s="12">
        <f aca="true" t="shared" si="10" ref="N17:R17">SUM(N4:N15)</f>
        <v>0</v>
      </c>
      <c r="O17" s="12">
        <f t="shared" si="10"/>
        <v>0</v>
      </c>
      <c r="P17" s="12">
        <f t="shared" si="10"/>
        <v>9648.12</v>
      </c>
      <c r="Q17" s="12">
        <f t="shared" si="10"/>
        <v>804.0100000000001</v>
      </c>
      <c r="R17" s="12">
        <f t="shared" si="10"/>
        <v>9648.12</v>
      </c>
    </row>
    <row r="18" spans="3:18" ht="15" customHeight="1">
      <c r="C18" s="14"/>
      <c r="R18" s="39"/>
    </row>
    <row r="19" ht="15" customHeight="1">
      <c r="C19" s="14"/>
    </row>
    <row r="20" ht="15">
      <c r="C20" s="14"/>
    </row>
    <row r="21" spans="5:18" ht="15">
      <c r="E21" s="48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  <row r="22" spans="5:18" ht="15" customHeight="1">
      <c r="E22" s="14"/>
      <c r="F22" s="58"/>
      <c r="G22" s="58"/>
      <c r="H22" s="58"/>
      <c r="I22" s="58"/>
      <c r="J22" s="14"/>
      <c r="K22" s="14"/>
      <c r="L22" s="14"/>
      <c r="M22" s="14"/>
      <c r="N22" s="14"/>
      <c r="O22" s="58"/>
      <c r="P22" s="58"/>
      <c r="Q22" s="58"/>
      <c r="R22" s="58"/>
    </row>
    <row r="23" spans="5:18" ht="15" customHeight="1">
      <c r="E23" s="14"/>
      <c r="F23" s="58"/>
      <c r="G23" s="58"/>
      <c r="H23" s="58"/>
      <c r="I23" s="58"/>
      <c r="J23" s="14"/>
      <c r="K23" s="14"/>
      <c r="L23" s="14"/>
      <c r="M23" s="14"/>
      <c r="N23" s="14"/>
      <c r="O23" s="14"/>
      <c r="P23" s="14"/>
      <c r="Q23" s="14"/>
      <c r="R23" s="14"/>
    </row>
    <row r="24" ht="15" customHeight="1"/>
    <row r="25" ht="15" customHeight="1"/>
    <row r="26" ht="15" customHeight="1"/>
    <row r="27" ht="15" customHeight="1"/>
    <row r="28" ht="15" customHeight="1"/>
    <row r="29" spans="6:8" ht="15" customHeight="1">
      <c r="F29" s="57"/>
      <c r="G29" s="57"/>
      <c r="H29" s="57"/>
    </row>
    <row r="30" spans="6:8" ht="15" customHeight="1">
      <c r="F30" s="57"/>
      <c r="G30" s="57"/>
      <c r="H30" s="57"/>
    </row>
    <row r="31" spans="6:8" ht="15" customHeight="1">
      <c r="F31" s="57"/>
      <c r="G31" s="57"/>
      <c r="H31" s="57"/>
    </row>
    <row r="32" ht="15" customHeight="1"/>
    <row r="33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</sheetData>
  <mergeCells count="3">
    <mergeCell ref="B1:R1"/>
    <mergeCell ref="B2:I2"/>
    <mergeCell ref="K2:R2"/>
  </mergeCells>
  <printOptions/>
  <pageMargins left="0.7" right="0.7" top="0.75" bottom="0.75" header="0.3" footer="0.3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P110"/>
  <sheetViews>
    <sheetView tabSelected="1" zoomScale="90" zoomScaleNormal="90" workbookViewId="0" topLeftCell="A85">
      <selection activeCell="K111" sqref="K111"/>
    </sheetView>
  </sheetViews>
  <sheetFormatPr defaultColWidth="9.140625" defaultRowHeight="15"/>
  <cols>
    <col min="1" max="1" width="4.28125" style="0" customWidth="1"/>
    <col min="2" max="2" width="21.00390625" style="0" customWidth="1"/>
    <col min="3" max="3" width="15.00390625" style="80" customWidth="1"/>
    <col min="4" max="4" width="14.28125" style="80" customWidth="1"/>
    <col min="5" max="5" width="18.140625" style="0" customWidth="1"/>
    <col min="6" max="6" width="16.28125" style="0" customWidth="1"/>
    <col min="7" max="7" width="7.421875" style="0" customWidth="1"/>
    <col min="8" max="8" width="13.421875" style="0" customWidth="1"/>
    <col min="9" max="9" width="12.57421875" style="0" customWidth="1"/>
    <col min="10" max="10" width="13.7109375" style="0" customWidth="1"/>
    <col min="11" max="11" width="15.8515625" style="0" customWidth="1"/>
    <col min="13" max="13" width="14.421875" style="0" customWidth="1"/>
  </cols>
  <sheetData>
    <row r="1" ht="10.5" customHeight="1" thickBot="1"/>
    <row r="2" spans="2:11" ht="30">
      <c r="B2" s="23" t="s">
        <v>11</v>
      </c>
      <c r="C2" s="37" t="s">
        <v>96</v>
      </c>
      <c r="D2" s="119" t="s">
        <v>0</v>
      </c>
      <c r="E2" s="119"/>
      <c r="F2" s="119"/>
      <c r="G2" s="119"/>
      <c r="H2" s="119"/>
      <c r="I2" s="119"/>
      <c r="J2" s="119"/>
      <c r="K2" s="120"/>
    </row>
    <row r="3" spans="2:11" ht="15.75">
      <c r="B3" s="121" t="s">
        <v>30</v>
      </c>
      <c r="C3" s="122"/>
      <c r="D3" s="122"/>
      <c r="E3" s="122"/>
      <c r="F3" s="123"/>
      <c r="G3" s="124"/>
      <c r="H3" s="125" t="s">
        <v>1</v>
      </c>
      <c r="I3" s="122"/>
      <c r="J3" s="122"/>
      <c r="K3" s="126"/>
    </row>
    <row r="4" spans="2:16" ht="90">
      <c r="B4" s="6"/>
      <c r="C4" s="81" t="s">
        <v>6</v>
      </c>
      <c r="D4" s="81" t="s">
        <v>7</v>
      </c>
      <c r="E4" s="3" t="s">
        <v>73</v>
      </c>
      <c r="F4" s="2" t="s">
        <v>97</v>
      </c>
      <c r="G4" s="114"/>
      <c r="H4" s="3" t="s">
        <v>6</v>
      </c>
      <c r="I4" s="3" t="s">
        <v>7</v>
      </c>
      <c r="J4" s="3" t="s">
        <v>8</v>
      </c>
      <c r="K4" s="5" t="s">
        <v>97</v>
      </c>
      <c r="M4" s="14"/>
      <c r="N4" s="14"/>
      <c r="O4" s="14"/>
      <c r="P4" s="14"/>
    </row>
    <row r="5" spans="2:16" ht="15">
      <c r="B5" s="116" t="s">
        <v>57</v>
      </c>
      <c r="C5" s="108" t="s">
        <v>43</v>
      </c>
      <c r="D5" s="109"/>
      <c r="E5" s="109"/>
      <c r="F5" s="61"/>
      <c r="G5" s="114"/>
      <c r="H5" s="9">
        <v>1069.61</v>
      </c>
      <c r="I5" s="9" t="s">
        <v>64</v>
      </c>
      <c r="J5" s="9" t="s">
        <v>40</v>
      </c>
      <c r="K5" s="35"/>
      <c r="M5" s="46"/>
      <c r="N5" s="14"/>
      <c r="O5" s="47"/>
      <c r="P5" s="14"/>
    </row>
    <row r="6" spans="2:16" ht="15">
      <c r="B6" s="117"/>
      <c r="C6" s="82">
        <v>3773.45</v>
      </c>
      <c r="D6" s="74" t="s">
        <v>70</v>
      </c>
      <c r="E6" s="52" t="s">
        <v>41</v>
      </c>
      <c r="F6" s="25"/>
      <c r="G6" s="114"/>
      <c r="H6" s="30">
        <v>451.15</v>
      </c>
      <c r="I6" s="9" t="s">
        <v>93</v>
      </c>
      <c r="J6" s="9" t="s">
        <v>42</v>
      </c>
      <c r="K6" s="30"/>
      <c r="M6" s="14"/>
      <c r="N6" s="14"/>
      <c r="O6" s="14"/>
      <c r="P6" s="14"/>
    </row>
    <row r="7" spans="2:16" ht="15">
      <c r="B7" s="117"/>
      <c r="C7" s="82" t="s">
        <v>80</v>
      </c>
      <c r="D7" s="74" t="s">
        <v>74</v>
      </c>
      <c r="E7" s="50" t="s">
        <v>75</v>
      </c>
      <c r="F7" s="27"/>
      <c r="G7" s="114"/>
      <c r="H7" s="30">
        <v>192.5</v>
      </c>
      <c r="I7" s="9" t="s">
        <v>93</v>
      </c>
      <c r="J7" s="50" t="s">
        <v>62</v>
      </c>
      <c r="K7" s="30"/>
      <c r="M7" s="48"/>
      <c r="N7" s="14"/>
      <c r="O7" s="48"/>
      <c r="P7" s="14"/>
    </row>
    <row r="8" spans="2:16" ht="15">
      <c r="B8" s="117"/>
      <c r="C8" s="27">
        <v>3511.68</v>
      </c>
      <c r="D8" s="9" t="s">
        <v>93</v>
      </c>
      <c r="E8" s="50" t="s">
        <v>76</v>
      </c>
      <c r="F8" s="27"/>
      <c r="G8" s="114"/>
      <c r="H8" s="27">
        <v>491.4</v>
      </c>
      <c r="I8" s="9" t="s">
        <v>93</v>
      </c>
      <c r="J8" s="50" t="s">
        <v>72</v>
      </c>
      <c r="K8" s="27"/>
      <c r="M8" s="48"/>
      <c r="N8" s="14"/>
      <c r="O8" s="48"/>
      <c r="P8" s="14"/>
    </row>
    <row r="9" spans="2:16" ht="15">
      <c r="B9" s="117"/>
      <c r="C9" s="82"/>
      <c r="D9" s="74"/>
      <c r="E9" s="50" t="s">
        <v>98</v>
      </c>
      <c r="F9" s="27">
        <f>937.91*3</f>
        <v>2813.73</v>
      </c>
      <c r="G9" s="114"/>
      <c r="H9" s="9"/>
      <c r="I9" s="9"/>
      <c r="J9" s="50" t="s">
        <v>98</v>
      </c>
      <c r="K9" s="27">
        <f>106.36*3</f>
        <v>319.08</v>
      </c>
      <c r="M9" s="48"/>
      <c r="N9" s="14"/>
      <c r="O9" s="48"/>
      <c r="P9" s="14"/>
    </row>
    <row r="10" spans="2:16" ht="15">
      <c r="B10" s="117"/>
      <c r="C10" s="83" t="s">
        <v>49</v>
      </c>
      <c r="D10" s="93"/>
      <c r="E10" s="64"/>
      <c r="F10" s="65">
        <f>SUM(F6:F9)</f>
        <v>2813.73</v>
      </c>
      <c r="G10" s="114"/>
      <c r="H10" s="28" t="s">
        <v>49</v>
      </c>
      <c r="I10" s="63"/>
      <c r="J10" s="64"/>
      <c r="K10" s="65">
        <f>SUM(K5:K9)</f>
        <v>319.08</v>
      </c>
      <c r="M10" s="48"/>
      <c r="N10" s="14"/>
      <c r="O10" s="48"/>
      <c r="P10" s="14"/>
    </row>
    <row r="11" spans="2:16" ht="15">
      <c r="B11" s="117"/>
      <c r="C11" s="82"/>
      <c r="D11" s="74"/>
      <c r="E11" s="9"/>
      <c r="F11" s="25"/>
      <c r="G11" s="114"/>
      <c r="H11" s="9"/>
      <c r="I11" s="9"/>
      <c r="J11" s="9"/>
      <c r="K11" s="30"/>
      <c r="M11" s="14"/>
      <c r="N11" s="14"/>
      <c r="O11" s="14"/>
      <c r="P11" s="14"/>
    </row>
    <row r="12" spans="2:16" ht="15">
      <c r="B12" s="117"/>
      <c r="C12" s="108" t="s">
        <v>44</v>
      </c>
      <c r="D12" s="109"/>
      <c r="E12" s="109"/>
      <c r="F12" s="59"/>
      <c r="G12" s="114"/>
      <c r="H12" s="9"/>
      <c r="I12" s="9"/>
      <c r="J12" s="9"/>
      <c r="K12" s="30"/>
      <c r="M12" s="14"/>
      <c r="N12" s="14"/>
      <c r="O12" s="14"/>
      <c r="P12" s="14"/>
    </row>
    <row r="13" spans="2:16" ht="15">
      <c r="B13" s="117"/>
      <c r="C13" s="82"/>
      <c r="D13" s="74"/>
      <c r="E13" s="9"/>
      <c r="F13" s="25"/>
      <c r="G13" s="114"/>
      <c r="H13" s="108" t="s">
        <v>44</v>
      </c>
      <c r="I13" s="109"/>
      <c r="J13" s="109"/>
      <c r="K13" s="30"/>
      <c r="M13" s="14"/>
      <c r="N13" s="14"/>
      <c r="O13" s="14"/>
      <c r="P13" s="14"/>
    </row>
    <row r="14" spans="2:16" ht="15">
      <c r="B14" s="117"/>
      <c r="C14" s="82">
        <v>775.6</v>
      </c>
      <c r="D14" s="74" t="s">
        <v>63</v>
      </c>
      <c r="E14" s="50" t="s">
        <v>39</v>
      </c>
      <c r="F14" s="49"/>
      <c r="G14" s="114"/>
      <c r="H14" s="9">
        <v>152.76</v>
      </c>
      <c r="I14" s="9" t="s">
        <v>63</v>
      </c>
      <c r="J14" s="9" t="s">
        <v>40</v>
      </c>
      <c r="K14" s="35"/>
      <c r="M14" s="14"/>
      <c r="N14" s="14"/>
      <c r="O14" s="14"/>
      <c r="P14" s="14"/>
    </row>
    <row r="15" spans="2:16" ht="15">
      <c r="B15" s="117"/>
      <c r="C15" s="74">
        <v>785.13</v>
      </c>
      <c r="D15" s="94" t="s">
        <v>70</v>
      </c>
      <c r="E15" s="66" t="s">
        <v>41</v>
      </c>
      <c r="F15" s="49"/>
      <c r="G15" s="114"/>
      <c r="H15" s="30">
        <v>64.45</v>
      </c>
      <c r="I15" s="9" t="s">
        <v>93</v>
      </c>
      <c r="J15" s="9" t="s">
        <v>42</v>
      </c>
      <c r="K15" s="30"/>
      <c r="M15" s="14"/>
      <c r="N15" s="14"/>
      <c r="O15" s="14"/>
      <c r="P15" s="14"/>
    </row>
    <row r="16" spans="2:16" ht="15">
      <c r="B16" s="117"/>
      <c r="C16" s="92" t="s">
        <v>81</v>
      </c>
      <c r="D16" s="94" t="s">
        <v>74</v>
      </c>
      <c r="E16" s="50" t="s">
        <v>62</v>
      </c>
      <c r="F16" s="53"/>
      <c r="G16" s="114"/>
      <c r="H16" s="30">
        <v>96.26</v>
      </c>
      <c r="I16" s="9" t="s">
        <v>93</v>
      </c>
      <c r="J16" s="67" t="s">
        <v>62</v>
      </c>
      <c r="K16" s="30"/>
      <c r="M16" s="14"/>
      <c r="N16" s="14"/>
      <c r="O16" s="14"/>
      <c r="P16" s="14"/>
    </row>
    <row r="17" spans="2:16" ht="15">
      <c r="B17" s="117"/>
      <c r="C17" s="53">
        <v>1435</v>
      </c>
      <c r="D17" s="9" t="s">
        <v>93</v>
      </c>
      <c r="E17" s="50" t="s">
        <v>76</v>
      </c>
      <c r="F17" s="53"/>
      <c r="G17" s="114"/>
      <c r="H17" s="54">
        <v>245.7</v>
      </c>
      <c r="I17" s="9" t="s">
        <v>93</v>
      </c>
      <c r="J17" s="50" t="s">
        <v>72</v>
      </c>
      <c r="K17" s="54"/>
      <c r="M17" s="14"/>
      <c r="N17" s="14"/>
      <c r="O17" s="14"/>
      <c r="P17" s="14"/>
    </row>
    <row r="18" spans="2:16" ht="15">
      <c r="B18" s="117"/>
      <c r="C18" s="84"/>
      <c r="D18" s="94"/>
      <c r="E18" s="50" t="s">
        <v>98</v>
      </c>
      <c r="F18" s="53">
        <f>396.44*3</f>
        <v>1189.32</v>
      </c>
      <c r="G18" s="114"/>
      <c r="H18" s="9"/>
      <c r="I18" s="9"/>
      <c r="J18" s="50" t="s">
        <v>98</v>
      </c>
      <c r="K18" s="54">
        <f>56.98*3</f>
        <v>170.94</v>
      </c>
      <c r="M18" s="14"/>
      <c r="N18" s="14"/>
      <c r="O18" s="14"/>
      <c r="P18" s="14"/>
    </row>
    <row r="19" spans="2:16" ht="15">
      <c r="B19" s="118"/>
      <c r="C19" s="83" t="s">
        <v>49</v>
      </c>
      <c r="D19" s="93"/>
      <c r="E19" s="64"/>
      <c r="F19" s="65">
        <f>SUM(F13:F18)</f>
        <v>1189.32</v>
      </c>
      <c r="G19" s="114"/>
      <c r="H19" s="28" t="s">
        <v>49</v>
      </c>
      <c r="I19" s="63"/>
      <c r="J19" s="64"/>
      <c r="K19" s="65">
        <f>SUM(K14:K18)</f>
        <v>170.94</v>
      </c>
      <c r="M19" s="14"/>
      <c r="N19" s="14"/>
      <c r="O19" s="14"/>
      <c r="P19" s="14"/>
    </row>
    <row r="20" spans="2:16" ht="15.75">
      <c r="B20" s="17"/>
      <c r="C20" s="85"/>
      <c r="D20" s="95"/>
      <c r="E20" s="18"/>
      <c r="F20" s="32"/>
      <c r="G20" s="114"/>
      <c r="H20" s="19"/>
      <c r="I20" s="19"/>
      <c r="J20" s="19"/>
      <c r="K20" s="34"/>
      <c r="M20" s="14"/>
      <c r="N20" s="14"/>
      <c r="O20" s="14"/>
      <c r="P20" s="14"/>
    </row>
    <row r="21" spans="2:16" ht="15">
      <c r="B21" s="116" t="s">
        <v>45</v>
      </c>
      <c r="C21" s="82" t="s">
        <v>78</v>
      </c>
      <c r="D21" s="74" t="s">
        <v>74</v>
      </c>
      <c r="E21" s="50" t="s">
        <v>75</v>
      </c>
      <c r="F21" s="27"/>
      <c r="G21" s="114"/>
      <c r="H21" s="30">
        <v>287.76</v>
      </c>
      <c r="I21" s="9" t="s">
        <v>93</v>
      </c>
      <c r="J21" s="67" t="s">
        <v>62</v>
      </c>
      <c r="K21" s="9"/>
      <c r="M21" s="46"/>
      <c r="N21" s="14"/>
      <c r="O21" s="14"/>
      <c r="P21" s="14"/>
    </row>
    <row r="22" spans="2:16" ht="14.25" customHeight="1">
      <c r="B22" s="117"/>
      <c r="C22" s="25">
        <v>2846.68</v>
      </c>
      <c r="D22" s="9" t="s">
        <v>93</v>
      </c>
      <c r="E22" s="50" t="s">
        <v>76</v>
      </c>
      <c r="F22" s="9"/>
      <c r="G22" s="114"/>
      <c r="H22" s="30">
        <v>735.05</v>
      </c>
      <c r="I22" s="9" t="s">
        <v>93</v>
      </c>
      <c r="J22" s="50" t="s">
        <v>72</v>
      </c>
      <c r="K22" s="9"/>
      <c r="M22" s="14"/>
      <c r="N22" s="14"/>
      <c r="O22" s="14"/>
      <c r="P22" s="14"/>
    </row>
    <row r="23" spans="2:16" ht="15">
      <c r="B23" s="117"/>
      <c r="C23" s="74"/>
      <c r="D23" s="74"/>
      <c r="E23" s="50" t="s">
        <v>98</v>
      </c>
      <c r="F23" s="27">
        <f>754.2*3</f>
        <v>2262.6000000000004</v>
      </c>
      <c r="G23" s="114"/>
      <c r="H23" s="9"/>
      <c r="I23" s="9"/>
      <c r="J23" s="50" t="s">
        <v>98</v>
      </c>
      <c r="K23" s="30">
        <f>159.54*3</f>
        <v>478.62</v>
      </c>
      <c r="M23" s="14"/>
      <c r="N23" s="14"/>
      <c r="O23" s="14"/>
      <c r="P23" s="14"/>
    </row>
    <row r="24" spans="2:16" ht="15">
      <c r="B24" s="117"/>
      <c r="C24" s="82"/>
      <c r="D24" s="74"/>
      <c r="E24" s="9"/>
      <c r="F24" s="27"/>
      <c r="G24" s="114"/>
      <c r="H24" s="9"/>
      <c r="I24" s="9"/>
      <c r="J24" s="9"/>
      <c r="K24" s="30"/>
      <c r="M24" s="14"/>
      <c r="N24" s="14"/>
      <c r="O24" s="14"/>
      <c r="P24" s="14"/>
    </row>
    <row r="25" spans="2:16" ht="15">
      <c r="B25" s="117"/>
      <c r="C25" s="82"/>
      <c r="D25" s="74"/>
      <c r="E25" s="9"/>
      <c r="F25" s="9"/>
      <c r="G25" s="114"/>
      <c r="H25" s="9"/>
      <c r="I25" s="9"/>
      <c r="J25" s="9"/>
      <c r="K25" s="30"/>
      <c r="M25" s="14"/>
      <c r="N25" s="14"/>
      <c r="O25" s="14"/>
      <c r="P25" s="14"/>
    </row>
    <row r="26" spans="2:16" ht="15">
      <c r="B26" s="117"/>
      <c r="C26" s="74"/>
      <c r="D26" s="74"/>
      <c r="E26" s="52"/>
      <c r="F26" s="25"/>
      <c r="G26" s="114"/>
      <c r="H26" s="9"/>
      <c r="I26" s="9"/>
      <c r="J26" s="9"/>
      <c r="K26" s="30"/>
      <c r="M26" s="14"/>
      <c r="N26" s="14"/>
      <c r="O26" s="14"/>
      <c r="P26" s="14"/>
    </row>
    <row r="27" spans="2:16" ht="15">
      <c r="B27" s="118"/>
      <c r="C27" s="82"/>
      <c r="D27" s="74"/>
      <c r="E27" s="9"/>
      <c r="F27" s="27"/>
      <c r="G27" s="114"/>
      <c r="H27" s="9"/>
      <c r="I27" s="9"/>
      <c r="J27" s="9"/>
      <c r="K27" s="30"/>
      <c r="M27" s="14"/>
      <c r="N27" s="14"/>
      <c r="O27" s="14"/>
      <c r="P27" s="14"/>
    </row>
    <row r="28" spans="2:16" ht="15.75">
      <c r="B28" s="15" t="s">
        <v>10</v>
      </c>
      <c r="C28" s="83">
        <f>SUM(C21:C27)</f>
        <v>2846.68</v>
      </c>
      <c r="D28" s="96"/>
      <c r="E28" s="4"/>
      <c r="F28" s="28">
        <f>SUM(F21:F27)</f>
        <v>2262.6000000000004</v>
      </c>
      <c r="G28" s="114"/>
      <c r="H28" s="16">
        <f>SUM(H21:H27)</f>
        <v>1022.81</v>
      </c>
      <c r="I28" s="4"/>
      <c r="J28" s="4"/>
      <c r="K28" s="31">
        <f>SUM(K21:K27)</f>
        <v>478.62</v>
      </c>
      <c r="M28" s="14"/>
      <c r="N28" s="14"/>
      <c r="O28" s="14"/>
      <c r="P28" s="14"/>
    </row>
    <row r="29" spans="2:16" ht="15.75">
      <c r="B29" s="17"/>
      <c r="C29" s="86"/>
      <c r="D29" s="95"/>
      <c r="E29" s="18"/>
      <c r="F29" s="32"/>
      <c r="G29" s="114"/>
      <c r="H29" s="18"/>
      <c r="I29" s="18"/>
      <c r="J29" s="18"/>
      <c r="K29" s="35"/>
      <c r="M29" s="14"/>
      <c r="N29" s="14"/>
      <c r="O29" s="14"/>
      <c r="P29" s="14"/>
    </row>
    <row r="30" spans="2:16" ht="15">
      <c r="B30" s="116" t="s">
        <v>46</v>
      </c>
      <c r="C30" s="111" t="s">
        <v>47</v>
      </c>
      <c r="D30" s="112"/>
      <c r="E30" s="113"/>
      <c r="F30" s="9"/>
      <c r="G30" s="114"/>
      <c r="H30" s="111" t="s">
        <v>47</v>
      </c>
      <c r="I30" s="112"/>
      <c r="J30" s="113"/>
      <c r="K30" s="30"/>
      <c r="M30" s="47"/>
      <c r="N30" s="14"/>
      <c r="O30" s="14"/>
      <c r="P30" s="14"/>
    </row>
    <row r="31" spans="2:16" ht="15">
      <c r="B31" s="117"/>
      <c r="C31" s="82">
        <v>2187.85</v>
      </c>
      <c r="D31" s="74" t="s">
        <v>63</v>
      </c>
      <c r="E31" s="9" t="s">
        <v>39</v>
      </c>
      <c r="F31" s="27"/>
      <c r="G31" s="114"/>
      <c r="H31" s="9">
        <v>1069.56</v>
      </c>
      <c r="I31" s="9" t="s">
        <v>63</v>
      </c>
      <c r="J31" s="9" t="s">
        <v>40</v>
      </c>
      <c r="K31" s="35"/>
      <c r="M31" s="47"/>
      <c r="N31" s="14"/>
      <c r="O31" s="14"/>
      <c r="P31" s="14"/>
    </row>
    <row r="32" spans="2:16" ht="15">
      <c r="B32" s="117"/>
      <c r="C32" s="82" t="s">
        <v>71</v>
      </c>
      <c r="D32" s="74" t="s">
        <v>70</v>
      </c>
      <c r="E32" s="52" t="s">
        <v>41</v>
      </c>
      <c r="F32" s="27"/>
      <c r="G32" s="114"/>
      <c r="H32" s="27">
        <v>451.15</v>
      </c>
      <c r="I32" s="9" t="s">
        <v>93</v>
      </c>
      <c r="J32" s="9" t="s">
        <v>42</v>
      </c>
      <c r="K32" s="27"/>
      <c r="M32" s="47"/>
      <c r="N32" s="14"/>
      <c r="O32" s="14"/>
      <c r="P32" s="14"/>
    </row>
    <row r="33" spans="2:16" ht="15">
      <c r="B33" s="117"/>
      <c r="C33" s="82"/>
      <c r="D33" s="74"/>
      <c r="E33" s="76"/>
      <c r="F33" s="27"/>
      <c r="G33" s="114"/>
      <c r="H33" s="78"/>
      <c r="I33" s="9"/>
      <c r="J33" s="77"/>
      <c r="K33" s="78"/>
      <c r="M33" s="47"/>
      <c r="N33" s="14"/>
      <c r="O33" s="14"/>
      <c r="P33" s="14"/>
    </row>
    <row r="34" spans="2:16" ht="15">
      <c r="B34" s="117"/>
      <c r="C34" s="82" t="s">
        <v>85</v>
      </c>
      <c r="D34" s="74" t="s">
        <v>74</v>
      </c>
      <c r="E34" s="67" t="s">
        <v>75</v>
      </c>
      <c r="F34" s="27"/>
      <c r="G34" s="114"/>
      <c r="H34" s="71">
        <v>103.12</v>
      </c>
      <c r="I34" s="9" t="s">
        <v>93</v>
      </c>
      <c r="J34" s="67" t="s">
        <v>62</v>
      </c>
      <c r="K34" s="71"/>
      <c r="M34" s="47"/>
      <c r="N34" s="14"/>
      <c r="O34" s="14"/>
      <c r="P34" s="14"/>
    </row>
    <row r="35" spans="2:16" ht="15">
      <c r="B35" s="117"/>
      <c r="C35" s="27">
        <v>3037.52</v>
      </c>
      <c r="D35" s="9" t="s">
        <v>93</v>
      </c>
      <c r="E35" s="50" t="s">
        <v>76</v>
      </c>
      <c r="F35" s="27"/>
      <c r="G35" s="114"/>
      <c r="H35" s="71">
        <v>263.25</v>
      </c>
      <c r="I35" s="9" t="s">
        <v>93</v>
      </c>
      <c r="J35" s="50" t="s">
        <v>72</v>
      </c>
      <c r="K35" s="71"/>
      <c r="M35" s="47"/>
      <c r="N35" s="14"/>
      <c r="O35" s="14"/>
      <c r="P35" s="14"/>
    </row>
    <row r="36" spans="2:16" ht="15">
      <c r="B36" s="117"/>
      <c r="C36" s="82"/>
      <c r="D36" s="74"/>
      <c r="E36" s="50" t="s">
        <v>98</v>
      </c>
      <c r="F36">
        <f>984.18*3</f>
        <v>2952.54</v>
      </c>
      <c r="G36" s="114"/>
      <c r="H36" s="9"/>
      <c r="I36" s="9"/>
      <c r="J36" s="50" t="s">
        <v>98</v>
      </c>
      <c r="K36" s="72">
        <f>56.98*3</f>
        <v>170.94</v>
      </c>
      <c r="M36" s="47"/>
      <c r="N36" s="14"/>
      <c r="O36" s="14"/>
      <c r="P36" s="14"/>
    </row>
    <row r="37" spans="2:16" ht="15">
      <c r="B37" s="117"/>
      <c r="C37" s="87" t="s">
        <v>48</v>
      </c>
      <c r="D37" s="96"/>
      <c r="E37" s="4"/>
      <c r="F37" s="62">
        <f>SUM(F34:F36)</f>
        <v>2952.54</v>
      </c>
      <c r="G37" s="114"/>
      <c r="H37" s="59" t="s">
        <v>48</v>
      </c>
      <c r="I37" s="60"/>
      <c r="J37" s="4"/>
      <c r="K37" s="26">
        <f>SUM(K30:K36)</f>
        <v>170.94</v>
      </c>
      <c r="M37" s="47"/>
      <c r="N37" s="14"/>
      <c r="O37" s="14"/>
      <c r="P37" s="14"/>
    </row>
    <row r="38" spans="2:16" ht="15">
      <c r="B38" s="117"/>
      <c r="C38" s="82"/>
      <c r="D38" s="74"/>
      <c r="E38" s="9"/>
      <c r="F38" s="9"/>
      <c r="G38" s="114"/>
      <c r="H38" s="9"/>
      <c r="I38" s="9"/>
      <c r="J38" s="9"/>
      <c r="K38" s="27"/>
      <c r="M38" s="47"/>
      <c r="N38" s="14"/>
      <c r="O38" s="14"/>
      <c r="P38" s="14"/>
    </row>
    <row r="39" spans="2:16" ht="15">
      <c r="B39" s="117"/>
      <c r="C39" s="82"/>
      <c r="D39" s="74"/>
      <c r="E39" s="9"/>
      <c r="F39" s="9"/>
      <c r="G39" s="114"/>
      <c r="H39" s="9"/>
      <c r="I39" s="9"/>
      <c r="J39" s="9"/>
      <c r="K39" s="9"/>
      <c r="M39" s="47"/>
      <c r="N39" s="14"/>
      <c r="O39" s="14"/>
      <c r="P39" s="14"/>
    </row>
    <row r="40" spans="2:16" ht="15">
      <c r="B40" s="117"/>
      <c r="C40" s="111" t="s">
        <v>50</v>
      </c>
      <c r="D40" s="112"/>
      <c r="E40" s="113"/>
      <c r="F40" s="9"/>
      <c r="G40" s="114"/>
      <c r="H40" s="111" t="s">
        <v>50</v>
      </c>
      <c r="I40" s="112"/>
      <c r="J40" s="113"/>
      <c r="K40" s="30"/>
      <c r="M40" s="47"/>
      <c r="N40" s="14"/>
      <c r="O40" s="14"/>
      <c r="P40" s="14"/>
    </row>
    <row r="41" spans="2:16" ht="15">
      <c r="B41" s="117"/>
      <c r="C41" s="80">
        <v>1132.12</v>
      </c>
      <c r="D41" s="74" t="s">
        <v>61</v>
      </c>
      <c r="E41" s="50">
        <v>12.2021</v>
      </c>
      <c r="F41" s="49"/>
      <c r="G41" s="114"/>
      <c r="H41" s="9">
        <v>764.04</v>
      </c>
      <c r="I41" s="9">
        <v>16.08</v>
      </c>
      <c r="J41" s="9" t="s">
        <v>40</v>
      </c>
      <c r="K41" s="35"/>
      <c r="M41" s="47"/>
      <c r="N41" s="14"/>
      <c r="O41" s="14"/>
      <c r="P41" s="14"/>
    </row>
    <row r="42" spans="2:16" ht="15">
      <c r="B42" s="117"/>
      <c r="C42" s="82">
        <v>4584.36</v>
      </c>
      <c r="D42" s="74" t="s">
        <v>61</v>
      </c>
      <c r="E42" s="74" t="s">
        <v>66</v>
      </c>
      <c r="F42" s="49"/>
      <c r="G42" s="114"/>
      <c r="H42" s="9">
        <v>257.8</v>
      </c>
      <c r="I42" s="9" t="s">
        <v>67</v>
      </c>
      <c r="J42" s="9" t="s">
        <v>66</v>
      </c>
      <c r="K42" s="27"/>
      <c r="M42" s="47"/>
      <c r="N42" s="14"/>
      <c r="O42" s="14"/>
      <c r="P42" s="14"/>
    </row>
    <row r="43" spans="2:16" ht="15">
      <c r="B43" s="117"/>
      <c r="C43" s="82">
        <v>1146.09</v>
      </c>
      <c r="D43" s="74" t="s">
        <v>68</v>
      </c>
      <c r="E43" s="79" t="s">
        <v>69</v>
      </c>
      <c r="F43" s="49"/>
      <c r="G43" s="114"/>
      <c r="H43" s="27">
        <v>64.45</v>
      </c>
      <c r="I43" s="9" t="s">
        <v>93</v>
      </c>
      <c r="J43" s="77">
        <v>5.2022</v>
      </c>
      <c r="K43" s="27"/>
      <c r="M43" s="47"/>
      <c r="N43" s="14"/>
      <c r="O43" s="14"/>
      <c r="P43" s="14"/>
    </row>
    <row r="44" spans="2:16" ht="15">
      <c r="B44" s="117"/>
      <c r="C44" s="82">
        <v>1839.58</v>
      </c>
      <c r="D44" s="74" t="s">
        <v>68</v>
      </c>
      <c r="E44" s="67" t="s">
        <v>62</v>
      </c>
      <c r="F44" s="49"/>
      <c r="G44" s="114"/>
      <c r="H44" s="72">
        <v>103.12</v>
      </c>
      <c r="I44" s="9" t="s">
        <v>93</v>
      </c>
      <c r="J44" s="67" t="s">
        <v>62</v>
      </c>
      <c r="K44" s="72"/>
      <c r="M44" s="14"/>
      <c r="N44" s="14"/>
      <c r="O44" s="14"/>
      <c r="P44" s="14"/>
    </row>
    <row r="45" spans="2:16" ht="15">
      <c r="B45" s="117"/>
      <c r="C45" s="82" t="s">
        <v>83</v>
      </c>
      <c r="D45" s="74">
        <v>20.12</v>
      </c>
      <c r="E45" s="50" t="s">
        <v>82</v>
      </c>
      <c r="F45" s="49"/>
      <c r="G45" s="114"/>
      <c r="H45" s="72">
        <v>263.25</v>
      </c>
      <c r="I45" s="9" t="s">
        <v>93</v>
      </c>
      <c r="J45" s="50" t="s">
        <v>72</v>
      </c>
      <c r="K45" s="72"/>
      <c r="M45" s="14"/>
      <c r="N45" s="14"/>
      <c r="O45" s="14"/>
      <c r="P45" s="14"/>
    </row>
    <row r="46" spans="2:16" ht="15">
      <c r="B46" s="117"/>
      <c r="C46" s="49">
        <v>1839.58</v>
      </c>
      <c r="D46" s="9" t="s">
        <v>93</v>
      </c>
      <c r="E46" s="67" t="s">
        <v>84</v>
      </c>
      <c r="F46" s="49"/>
      <c r="G46" s="114"/>
      <c r="H46" s="9"/>
      <c r="I46" s="9"/>
      <c r="J46" s="50" t="s">
        <v>98</v>
      </c>
      <c r="K46" s="72">
        <f>56.98*3</f>
        <v>170.94</v>
      </c>
      <c r="M46" s="14"/>
      <c r="N46" s="14"/>
      <c r="O46" s="14"/>
      <c r="P46" s="14"/>
    </row>
    <row r="47" spans="2:16" ht="15">
      <c r="B47" s="117"/>
      <c r="C47" s="82"/>
      <c r="D47" s="74"/>
      <c r="E47" s="50" t="s">
        <v>98</v>
      </c>
      <c r="F47">
        <f>984.18*3</f>
        <v>2952.54</v>
      </c>
      <c r="G47" s="114"/>
      <c r="H47" s="9"/>
      <c r="I47" s="9"/>
      <c r="J47" s="67"/>
      <c r="K47" s="72"/>
      <c r="M47" s="14"/>
      <c r="N47" s="14"/>
      <c r="O47" s="14"/>
      <c r="P47" s="14"/>
    </row>
    <row r="48" spans="2:16" ht="15">
      <c r="B48" s="117"/>
      <c r="C48" s="87" t="s">
        <v>48</v>
      </c>
      <c r="D48" s="96"/>
      <c r="E48" s="4"/>
      <c r="F48" s="62">
        <f>SUM(F41:F47)</f>
        <v>2952.54</v>
      </c>
      <c r="G48" s="114"/>
      <c r="H48" s="59" t="s">
        <v>48</v>
      </c>
      <c r="I48" s="60"/>
      <c r="J48" s="4"/>
      <c r="K48" s="62">
        <f>SUM(K41:K46)</f>
        <v>170.94</v>
      </c>
      <c r="M48" s="48"/>
      <c r="N48" s="14"/>
      <c r="O48" s="14"/>
      <c r="P48" s="14"/>
    </row>
    <row r="49" spans="2:16" ht="15">
      <c r="B49" s="117"/>
      <c r="F49" s="27"/>
      <c r="G49" s="114"/>
      <c r="H49" s="9"/>
      <c r="I49" s="9"/>
      <c r="J49" s="9"/>
      <c r="K49" s="30"/>
      <c r="M49" s="14"/>
      <c r="N49" s="14"/>
      <c r="O49" s="14"/>
      <c r="P49" s="14"/>
    </row>
    <row r="50" spans="2:16" ht="15">
      <c r="B50" s="117"/>
      <c r="C50" s="82"/>
      <c r="D50" s="74"/>
      <c r="E50" s="9"/>
      <c r="F50" s="27"/>
      <c r="G50" s="114"/>
      <c r="H50" s="9"/>
      <c r="I50" s="9"/>
      <c r="J50" s="9"/>
      <c r="K50" s="30"/>
      <c r="M50" s="14"/>
      <c r="N50" s="14"/>
      <c r="O50" s="14"/>
      <c r="P50" s="14"/>
    </row>
    <row r="51" spans="2:16" ht="15">
      <c r="B51" s="117"/>
      <c r="C51" s="111" t="s">
        <v>51</v>
      </c>
      <c r="D51" s="112"/>
      <c r="E51" s="113"/>
      <c r="F51" s="27"/>
      <c r="G51" s="114"/>
      <c r="H51" s="111" t="s">
        <v>51</v>
      </c>
      <c r="I51" s="112"/>
      <c r="J51" s="113"/>
      <c r="K51" s="30"/>
      <c r="M51" s="14"/>
      <c r="N51" s="14"/>
      <c r="O51" s="14"/>
      <c r="P51" s="14"/>
    </row>
    <row r="52" spans="2:16" ht="15">
      <c r="B52" s="117"/>
      <c r="C52" s="82">
        <v>307.92</v>
      </c>
      <c r="D52" s="74" t="s">
        <v>63</v>
      </c>
      <c r="E52" s="50">
        <v>12.2021</v>
      </c>
      <c r="F52" s="27"/>
      <c r="G52" s="114"/>
      <c r="H52" s="9">
        <v>1069.56</v>
      </c>
      <c r="I52" s="9" t="s">
        <v>63</v>
      </c>
      <c r="J52" s="9" t="s">
        <v>40</v>
      </c>
      <c r="K52" s="35"/>
      <c r="M52" s="14"/>
      <c r="N52" s="14"/>
      <c r="O52" s="14"/>
      <c r="P52" s="14"/>
    </row>
    <row r="53" spans="2:16" ht="15">
      <c r="B53" s="117"/>
      <c r="C53" s="82">
        <v>1558.6</v>
      </c>
      <c r="D53" s="74" t="s">
        <v>70</v>
      </c>
      <c r="E53" s="66" t="s">
        <v>41</v>
      </c>
      <c r="F53" s="25"/>
      <c r="G53" s="114"/>
      <c r="H53" s="30">
        <v>451.15</v>
      </c>
      <c r="I53" s="9" t="s">
        <v>93</v>
      </c>
      <c r="J53" s="9" t="s">
        <v>42</v>
      </c>
      <c r="K53" s="30"/>
      <c r="M53" s="14"/>
      <c r="N53" s="14"/>
      <c r="O53" s="14"/>
      <c r="P53" s="14"/>
    </row>
    <row r="54" spans="2:16" ht="15">
      <c r="B54" s="117"/>
      <c r="C54" s="82" t="s">
        <v>87</v>
      </c>
      <c r="D54" s="74" t="s">
        <v>74</v>
      </c>
      <c r="E54" s="67" t="s">
        <v>75</v>
      </c>
      <c r="F54" s="29"/>
      <c r="G54" s="114"/>
      <c r="H54" s="71">
        <v>20.62</v>
      </c>
      <c r="I54" s="9" t="s">
        <v>93</v>
      </c>
      <c r="J54" s="67" t="s">
        <v>62</v>
      </c>
      <c r="K54" s="71"/>
      <c r="M54" s="14"/>
      <c r="N54" s="14"/>
      <c r="O54" s="14"/>
      <c r="P54" s="14"/>
    </row>
    <row r="55" spans="2:16" ht="15">
      <c r="B55" s="117"/>
      <c r="C55" s="29">
        <v>607.52</v>
      </c>
      <c r="D55" s="9" t="s">
        <v>93</v>
      </c>
      <c r="E55" s="50" t="s">
        <v>76</v>
      </c>
      <c r="F55" s="29"/>
      <c r="G55" s="114"/>
      <c r="H55" s="71">
        <v>52.65</v>
      </c>
      <c r="I55" s="9" t="s">
        <v>93</v>
      </c>
      <c r="J55" s="50" t="s">
        <v>72</v>
      </c>
      <c r="K55" s="71"/>
      <c r="M55" s="14"/>
      <c r="N55" s="14"/>
      <c r="O55" s="14"/>
      <c r="P55" s="14"/>
    </row>
    <row r="56" spans="2:16" ht="15">
      <c r="B56" s="117"/>
      <c r="C56" s="82"/>
      <c r="D56" s="74"/>
      <c r="E56" s="50" t="s">
        <v>98</v>
      </c>
      <c r="F56" s="29">
        <f>312.87*3</f>
        <v>938.61</v>
      </c>
      <c r="G56" s="114"/>
      <c r="H56" s="9"/>
      <c r="I56" s="9"/>
      <c r="J56" s="50" t="s">
        <v>98</v>
      </c>
      <c r="K56" s="30">
        <f>3*11.4</f>
        <v>34.2</v>
      </c>
      <c r="M56" s="14"/>
      <c r="N56" s="14"/>
      <c r="O56" s="14"/>
      <c r="P56" s="14"/>
    </row>
    <row r="57" spans="2:16" ht="15">
      <c r="B57" s="117"/>
      <c r="C57" s="87" t="s">
        <v>48</v>
      </c>
      <c r="D57" s="96"/>
      <c r="E57" s="4"/>
      <c r="F57" s="62">
        <f>SUM(F52:F56)</f>
        <v>938.61</v>
      </c>
      <c r="G57" s="114"/>
      <c r="H57" s="59" t="s">
        <v>48</v>
      </c>
      <c r="I57" s="60"/>
      <c r="J57" s="4"/>
      <c r="K57" s="62">
        <f>SUM(K50:K56)</f>
        <v>34.2</v>
      </c>
      <c r="M57" s="14"/>
      <c r="N57" s="14"/>
      <c r="O57" s="14"/>
      <c r="P57" s="14"/>
    </row>
    <row r="58" spans="2:16" ht="15">
      <c r="B58" s="117"/>
      <c r="C58" s="88"/>
      <c r="D58" s="97"/>
      <c r="E58" s="68"/>
      <c r="F58" s="69"/>
      <c r="G58" s="114"/>
      <c r="H58" s="9"/>
      <c r="I58" s="9"/>
      <c r="J58" s="9"/>
      <c r="K58" s="30"/>
      <c r="M58" s="14"/>
      <c r="N58" s="14"/>
      <c r="O58" s="14"/>
      <c r="P58" s="14"/>
    </row>
    <row r="59" spans="2:16" ht="15">
      <c r="B59" s="117"/>
      <c r="C59" s="88"/>
      <c r="D59" s="97"/>
      <c r="E59" s="68"/>
      <c r="F59" s="69"/>
      <c r="G59" s="114"/>
      <c r="H59" s="9"/>
      <c r="I59" s="9"/>
      <c r="J59" s="9"/>
      <c r="K59" s="30"/>
      <c r="M59" s="14"/>
      <c r="N59" s="14"/>
      <c r="O59" s="14"/>
      <c r="P59" s="14"/>
    </row>
    <row r="60" spans="2:16" ht="15">
      <c r="B60" s="117"/>
      <c r="C60" s="111" t="s">
        <v>52</v>
      </c>
      <c r="D60" s="112"/>
      <c r="E60" s="113"/>
      <c r="F60" s="69"/>
      <c r="G60" s="114"/>
      <c r="H60" s="111" t="s">
        <v>52</v>
      </c>
      <c r="I60" s="112"/>
      <c r="J60" s="113"/>
      <c r="K60" s="30"/>
      <c r="M60" s="14"/>
      <c r="N60" s="14"/>
      <c r="O60" s="14"/>
      <c r="P60" s="14"/>
    </row>
    <row r="61" spans="2:16" ht="15">
      <c r="B61" s="117"/>
      <c r="C61" s="89">
        <v>3727.45</v>
      </c>
      <c r="D61" s="98" t="s">
        <v>63</v>
      </c>
      <c r="E61" s="9" t="s">
        <v>39</v>
      </c>
      <c r="F61" s="25"/>
      <c r="G61" s="114"/>
      <c r="H61" s="9">
        <v>1069.61</v>
      </c>
      <c r="I61" s="9" t="s">
        <v>64</v>
      </c>
      <c r="J61" s="9" t="s">
        <v>40</v>
      </c>
      <c r="K61" s="35"/>
      <c r="M61" s="14"/>
      <c r="N61" s="14"/>
      <c r="O61" s="14"/>
      <c r="P61" s="14"/>
    </row>
    <row r="62" spans="2:16" ht="15">
      <c r="B62" s="117"/>
      <c r="C62" s="89">
        <v>3773.45</v>
      </c>
      <c r="D62" s="98" t="s">
        <v>70</v>
      </c>
      <c r="E62" s="52" t="s">
        <v>41</v>
      </c>
      <c r="F62" s="25"/>
      <c r="G62" s="114"/>
      <c r="H62" s="27">
        <v>451.15</v>
      </c>
      <c r="I62" s="9" t="s">
        <v>93</v>
      </c>
      <c r="J62" s="9" t="s">
        <v>42</v>
      </c>
      <c r="K62" s="27"/>
      <c r="M62" s="14"/>
      <c r="N62" s="14"/>
      <c r="O62" s="14"/>
      <c r="P62" s="14"/>
    </row>
    <row r="63" spans="2:16" ht="15">
      <c r="B63" s="117"/>
      <c r="C63" s="89" t="s">
        <v>86</v>
      </c>
      <c r="D63" s="98" t="s">
        <v>74</v>
      </c>
      <c r="E63" s="67" t="s">
        <v>75</v>
      </c>
      <c r="F63" s="25"/>
      <c r="G63" s="114"/>
      <c r="H63" s="71">
        <v>41.26</v>
      </c>
      <c r="I63" s="9" t="s">
        <v>93</v>
      </c>
      <c r="J63" s="67" t="s">
        <v>62</v>
      </c>
      <c r="K63" s="71"/>
      <c r="M63" s="14"/>
      <c r="N63" s="14"/>
      <c r="O63" s="14"/>
      <c r="P63" s="14"/>
    </row>
    <row r="64" spans="2:16" ht="15">
      <c r="B64" s="117"/>
      <c r="C64" s="25">
        <v>1856.68</v>
      </c>
      <c r="D64" s="9" t="s">
        <v>93</v>
      </c>
      <c r="E64" s="50" t="s">
        <v>76</v>
      </c>
      <c r="F64" s="25"/>
      <c r="G64" s="114"/>
      <c r="H64" s="71">
        <v>105.3</v>
      </c>
      <c r="I64" s="9" t="s">
        <v>93</v>
      </c>
      <c r="J64" s="50" t="s">
        <v>72</v>
      </c>
      <c r="K64" s="71"/>
      <c r="M64" s="14"/>
      <c r="N64" s="14"/>
      <c r="O64" s="14"/>
      <c r="P64" s="14"/>
    </row>
    <row r="65" spans="2:16" ht="15">
      <c r="B65" s="117"/>
      <c r="C65" s="88"/>
      <c r="D65" s="97"/>
      <c r="E65" s="50" t="s">
        <v>98</v>
      </c>
      <c r="F65" s="25">
        <f>3*480.7</f>
        <v>1442.1</v>
      </c>
      <c r="G65" s="114"/>
      <c r="H65" s="9"/>
      <c r="I65" s="9"/>
      <c r="J65" s="50" t="s">
        <v>98</v>
      </c>
      <c r="K65" s="30">
        <f>3*22.79</f>
        <v>68.37</v>
      </c>
      <c r="M65" s="14"/>
      <c r="N65" s="14"/>
      <c r="O65" s="14"/>
      <c r="P65" s="14"/>
    </row>
    <row r="66" spans="2:16" ht="15">
      <c r="B66" s="117"/>
      <c r="C66" s="87" t="s">
        <v>48</v>
      </c>
      <c r="D66" s="96"/>
      <c r="E66" s="4"/>
      <c r="F66" s="62">
        <f>SUM(F61:F65)</f>
        <v>1442.1</v>
      </c>
      <c r="G66" s="114"/>
      <c r="H66" s="59" t="s">
        <v>48</v>
      </c>
      <c r="I66" s="60"/>
      <c r="J66" s="4"/>
      <c r="K66" s="62">
        <f>SUM(K61:K65)</f>
        <v>68.37</v>
      </c>
      <c r="M66" s="14"/>
      <c r="N66" s="14"/>
      <c r="O66" s="14"/>
      <c r="P66" s="14"/>
    </row>
    <row r="67" spans="2:16" ht="15">
      <c r="B67" s="117"/>
      <c r="C67" s="88"/>
      <c r="D67" s="97"/>
      <c r="E67" s="68"/>
      <c r="F67" s="69"/>
      <c r="G67" s="114"/>
      <c r="H67" s="9"/>
      <c r="I67" s="9"/>
      <c r="J67" s="9"/>
      <c r="K67" s="30"/>
      <c r="M67" s="14"/>
      <c r="N67" s="14"/>
      <c r="O67" s="14"/>
      <c r="P67" s="14"/>
    </row>
    <row r="68" spans="2:16" ht="15">
      <c r="B68" s="117"/>
      <c r="C68" s="111" t="s">
        <v>53</v>
      </c>
      <c r="D68" s="112"/>
      <c r="E68" s="113"/>
      <c r="F68" s="69"/>
      <c r="G68" s="114"/>
      <c r="H68" s="111" t="s">
        <v>53</v>
      </c>
      <c r="I68" s="112"/>
      <c r="J68" s="113"/>
      <c r="K68" s="30"/>
      <c r="M68" s="14"/>
      <c r="N68" s="14"/>
      <c r="O68" s="14"/>
      <c r="P68" s="14"/>
    </row>
    <row r="69" spans="2:16" ht="15">
      <c r="B69" s="117"/>
      <c r="C69" s="25">
        <v>936.87</v>
      </c>
      <c r="D69" s="98" t="s">
        <v>74</v>
      </c>
      <c r="E69" s="67" t="s">
        <v>75</v>
      </c>
      <c r="G69" s="114"/>
      <c r="H69" s="9">
        <v>20.62</v>
      </c>
      <c r="I69" s="9" t="s">
        <v>93</v>
      </c>
      <c r="J69" s="67" t="s">
        <v>62</v>
      </c>
      <c r="K69" s="72"/>
      <c r="M69" s="14"/>
      <c r="N69" s="14"/>
      <c r="O69" s="14"/>
      <c r="P69" s="14"/>
    </row>
    <row r="70" spans="2:16" ht="15">
      <c r="B70" s="117"/>
      <c r="C70" s="27">
        <v>1249.16</v>
      </c>
      <c r="D70" s="74" t="s">
        <v>92</v>
      </c>
      <c r="E70" s="50" t="s">
        <v>76</v>
      </c>
      <c r="F70" s="27"/>
      <c r="G70" s="114"/>
      <c r="H70" s="9">
        <v>52.65</v>
      </c>
      <c r="I70" s="9" t="s">
        <v>93</v>
      </c>
      <c r="J70" s="50" t="s">
        <v>72</v>
      </c>
      <c r="K70" s="30"/>
      <c r="M70" s="14"/>
      <c r="N70" s="14"/>
      <c r="O70" s="14"/>
      <c r="P70" s="14"/>
    </row>
    <row r="71" spans="2:16" ht="15">
      <c r="B71" s="117"/>
      <c r="C71" s="82"/>
      <c r="D71" s="74"/>
      <c r="E71" s="50" t="s">
        <v>98</v>
      </c>
      <c r="F71" s="27">
        <f>3*312.87</f>
        <v>938.61</v>
      </c>
      <c r="G71" s="114"/>
      <c r="H71" s="9"/>
      <c r="I71" s="9"/>
      <c r="J71" s="50" t="s">
        <v>98</v>
      </c>
      <c r="K71" s="30">
        <f>3*11.4</f>
        <v>34.2</v>
      </c>
      <c r="M71" s="14"/>
      <c r="N71" s="14"/>
      <c r="O71" s="14"/>
      <c r="P71" s="14"/>
    </row>
    <row r="72" spans="2:16" ht="15">
      <c r="B72" s="118"/>
      <c r="C72" s="82"/>
      <c r="D72" s="74"/>
      <c r="E72" s="9"/>
      <c r="F72" s="27"/>
      <c r="G72" s="114"/>
      <c r="H72" s="9"/>
      <c r="I72" s="9"/>
      <c r="J72" s="9"/>
      <c r="K72" s="30"/>
      <c r="M72" s="14"/>
      <c r="N72" s="14"/>
      <c r="O72" s="14"/>
      <c r="P72" s="14"/>
    </row>
    <row r="73" spans="2:16" ht="15.75">
      <c r="B73" s="15"/>
      <c r="C73" s="83" t="s">
        <v>48</v>
      </c>
      <c r="D73" s="96"/>
      <c r="E73" s="4"/>
      <c r="F73" s="28">
        <f>SUM(F69:F72)</f>
        <v>938.61</v>
      </c>
      <c r="G73" s="114"/>
      <c r="H73" s="59" t="s">
        <v>48</v>
      </c>
      <c r="I73" s="60"/>
      <c r="J73" s="4"/>
      <c r="K73" s="62">
        <f>SUM(K69:K72)</f>
        <v>34.2</v>
      </c>
      <c r="M73" s="14"/>
      <c r="N73" s="14"/>
      <c r="O73" s="14"/>
      <c r="P73" s="14"/>
    </row>
    <row r="74" spans="2:16" ht="15.75">
      <c r="B74" s="17"/>
      <c r="C74" s="86"/>
      <c r="D74" s="95"/>
      <c r="E74" s="18"/>
      <c r="F74" s="32"/>
      <c r="G74" s="114"/>
      <c r="H74" s="18"/>
      <c r="I74" s="18"/>
      <c r="J74" s="18"/>
      <c r="M74" s="14"/>
      <c r="N74" s="14"/>
      <c r="O74" s="14"/>
      <c r="P74" s="14"/>
    </row>
    <row r="75" spans="2:16" ht="15">
      <c r="B75" s="110" t="s">
        <v>17</v>
      </c>
      <c r="C75" s="82">
        <v>7860.05</v>
      </c>
      <c r="D75" s="74" t="s">
        <v>63</v>
      </c>
      <c r="E75" s="9" t="s">
        <v>39</v>
      </c>
      <c r="F75" s="27"/>
      <c r="G75" s="114"/>
      <c r="H75" s="9">
        <v>1069.6</v>
      </c>
      <c r="I75" s="9" t="s">
        <v>63</v>
      </c>
      <c r="J75" s="9" t="s">
        <v>40</v>
      </c>
      <c r="K75" s="51"/>
      <c r="M75" s="47"/>
      <c r="N75" s="14"/>
      <c r="O75" s="14"/>
      <c r="P75" s="14"/>
    </row>
    <row r="76" spans="2:16" ht="15">
      <c r="B76" s="110"/>
      <c r="C76" s="82">
        <v>7957.05</v>
      </c>
      <c r="D76" s="74" t="s">
        <v>70</v>
      </c>
      <c r="E76" s="52" t="s">
        <v>41</v>
      </c>
      <c r="F76" s="27"/>
      <c r="G76" s="114"/>
      <c r="H76" s="27">
        <v>451.15</v>
      </c>
      <c r="I76" s="9" t="s">
        <v>93</v>
      </c>
      <c r="J76" s="9" t="s">
        <v>42</v>
      </c>
      <c r="K76" s="27"/>
      <c r="M76" s="14"/>
      <c r="N76" s="14"/>
      <c r="O76" s="14"/>
      <c r="P76" s="14"/>
    </row>
    <row r="77" spans="2:16" ht="15">
      <c r="B77" s="110"/>
      <c r="C77" s="27">
        <v>3316.26</v>
      </c>
      <c r="D77" s="74" t="s">
        <v>74</v>
      </c>
      <c r="E77" s="67" t="s">
        <v>75</v>
      </c>
      <c r="F77" s="27"/>
      <c r="G77" s="114"/>
      <c r="H77" s="71">
        <v>288.76</v>
      </c>
      <c r="I77" s="9" t="s">
        <v>93</v>
      </c>
      <c r="J77" s="67" t="s">
        <v>62</v>
      </c>
      <c r="K77" s="71"/>
      <c r="M77" s="48"/>
      <c r="N77" s="14"/>
      <c r="O77" s="14"/>
      <c r="P77" s="14"/>
    </row>
    <row r="78" spans="2:16" ht="15">
      <c r="B78" s="110"/>
      <c r="C78" s="27">
        <v>4421.68</v>
      </c>
      <c r="D78" s="9" t="s">
        <v>93</v>
      </c>
      <c r="E78" s="50" t="s">
        <v>76</v>
      </c>
      <c r="F78" s="27"/>
      <c r="G78" s="114"/>
      <c r="H78" s="30">
        <v>735.07</v>
      </c>
      <c r="I78" s="9" t="s">
        <v>93</v>
      </c>
      <c r="J78" s="50" t="s">
        <v>72</v>
      </c>
      <c r="K78" s="30"/>
      <c r="M78" s="14"/>
      <c r="N78" s="14"/>
      <c r="O78" s="14"/>
      <c r="P78" s="14"/>
    </row>
    <row r="79" spans="2:16" ht="15">
      <c r="B79" s="110"/>
      <c r="C79" s="82"/>
      <c r="D79" s="74"/>
      <c r="E79" s="50" t="s">
        <v>98</v>
      </c>
      <c r="F79" s="27">
        <f>3*1189.31</f>
        <v>3567.93</v>
      </c>
      <c r="G79" s="114"/>
      <c r="H79" s="9"/>
      <c r="I79" s="9"/>
      <c r="J79" s="50" t="s">
        <v>98</v>
      </c>
      <c r="K79" s="30">
        <f>3*159.54</f>
        <v>478.62</v>
      </c>
      <c r="M79" s="14"/>
      <c r="N79" s="14"/>
      <c r="O79" s="14"/>
      <c r="P79" s="14"/>
    </row>
    <row r="80" spans="2:16" ht="15">
      <c r="B80" s="110"/>
      <c r="C80" s="82"/>
      <c r="D80" s="74"/>
      <c r="F80" s="9"/>
      <c r="G80" s="114"/>
      <c r="H80" s="9"/>
      <c r="I80" s="9"/>
      <c r="J80" s="9"/>
      <c r="K80" s="30"/>
      <c r="M80" s="14"/>
      <c r="N80" s="14"/>
      <c r="O80" s="14"/>
      <c r="P80" s="14"/>
    </row>
    <row r="81" spans="2:16" ht="15">
      <c r="B81" s="110"/>
      <c r="C81" s="82"/>
      <c r="D81" s="74"/>
      <c r="E81" s="70"/>
      <c r="F81" s="27"/>
      <c r="G81" s="114"/>
      <c r="H81" s="9"/>
      <c r="I81" s="9"/>
      <c r="J81" s="9"/>
      <c r="K81" s="30"/>
      <c r="M81" s="14"/>
      <c r="N81" s="14"/>
      <c r="O81" s="14"/>
      <c r="P81" s="14"/>
    </row>
    <row r="82" spans="2:16" ht="16.5" thickBot="1">
      <c r="B82" s="20" t="s">
        <v>10</v>
      </c>
      <c r="C82" s="91">
        <f>SUM(C75:C81)</f>
        <v>23555.04</v>
      </c>
      <c r="D82" s="99"/>
      <c r="E82" s="21"/>
      <c r="F82" s="33">
        <f>SUM(F75:F81)</f>
        <v>3567.93</v>
      </c>
      <c r="G82" s="115"/>
      <c r="H82" s="22">
        <f>SUM(H75:H81)</f>
        <v>2544.58</v>
      </c>
      <c r="I82" s="21"/>
      <c r="J82" s="21"/>
      <c r="K82" s="36">
        <f>SUM(K75:K81)</f>
        <v>478.62</v>
      </c>
      <c r="M82" s="14"/>
      <c r="N82" s="14"/>
      <c r="O82" s="14"/>
      <c r="P82" s="14"/>
    </row>
    <row r="83" spans="2:16" ht="15.75">
      <c r="B83" s="17"/>
      <c r="C83" s="86"/>
      <c r="D83" s="95"/>
      <c r="E83" s="18"/>
      <c r="F83" s="32"/>
      <c r="G83" s="114"/>
      <c r="H83" s="18"/>
      <c r="I83" s="18"/>
      <c r="J83" s="18"/>
      <c r="K83" s="35"/>
      <c r="M83" s="14"/>
      <c r="N83" s="14"/>
      <c r="O83" s="14"/>
      <c r="P83" s="14"/>
    </row>
    <row r="84" spans="2:16" ht="15.75">
      <c r="B84" s="17"/>
      <c r="C84" s="86"/>
      <c r="D84" s="95"/>
      <c r="E84" s="18"/>
      <c r="F84" s="32"/>
      <c r="G84" s="114"/>
      <c r="H84" s="18"/>
      <c r="I84" s="18"/>
      <c r="J84" s="18"/>
      <c r="K84" s="32"/>
      <c r="L84" s="56"/>
      <c r="M84" s="14"/>
      <c r="N84" s="14"/>
      <c r="O84" s="14"/>
      <c r="P84" s="14"/>
    </row>
    <row r="85" spans="2:16" ht="30" customHeight="1">
      <c r="B85" s="116" t="s">
        <v>54</v>
      </c>
      <c r="C85" s="111" t="s">
        <v>55</v>
      </c>
      <c r="D85" s="112"/>
      <c r="E85" s="113"/>
      <c r="F85" s="9"/>
      <c r="G85" s="114"/>
      <c r="H85" s="111" t="s">
        <v>55</v>
      </c>
      <c r="I85" s="112"/>
      <c r="J85" s="113"/>
      <c r="K85" s="9"/>
      <c r="L85" s="56"/>
      <c r="M85" s="47"/>
      <c r="N85" s="14"/>
      <c r="O85" s="14"/>
      <c r="P85" s="14"/>
    </row>
    <row r="86" spans="2:16" ht="15" customHeight="1">
      <c r="B86" s="117"/>
      <c r="C86" s="82">
        <v>7860.05</v>
      </c>
      <c r="D86" s="74" t="s">
        <v>63</v>
      </c>
      <c r="E86" s="9" t="s">
        <v>39</v>
      </c>
      <c r="F86" s="27"/>
      <c r="G86" s="114"/>
      <c r="H86" s="9">
        <v>1069.26</v>
      </c>
      <c r="I86" s="9" t="s">
        <v>63</v>
      </c>
      <c r="J86" s="9" t="s">
        <v>40</v>
      </c>
      <c r="K86" s="51"/>
      <c r="L86" s="56"/>
      <c r="M86" s="14"/>
      <c r="N86" s="14"/>
      <c r="O86" s="14"/>
      <c r="P86" s="14"/>
    </row>
    <row r="87" spans="2:16" ht="15" customHeight="1">
      <c r="B87" s="117"/>
      <c r="C87" s="90">
        <v>7957.05</v>
      </c>
      <c r="D87" s="74" t="s">
        <v>70</v>
      </c>
      <c r="E87" s="52" t="s">
        <v>41</v>
      </c>
      <c r="F87" s="27"/>
      <c r="G87" s="114"/>
      <c r="H87" s="27">
        <v>451.15</v>
      </c>
      <c r="I87" s="9" t="s">
        <v>93</v>
      </c>
      <c r="J87" s="9" t="s">
        <v>42</v>
      </c>
      <c r="K87" s="27"/>
      <c r="L87" s="56"/>
      <c r="M87" s="48"/>
      <c r="N87" s="14"/>
      <c r="O87" s="14"/>
      <c r="P87" s="14"/>
    </row>
    <row r="88" spans="2:16" ht="15" customHeight="1">
      <c r="B88" s="117"/>
      <c r="C88" s="82" t="s">
        <v>79</v>
      </c>
      <c r="D88" s="74" t="s">
        <v>74</v>
      </c>
      <c r="E88" s="67" t="s">
        <v>75</v>
      </c>
      <c r="F88" s="27"/>
      <c r="G88" s="114"/>
      <c r="H88" s="71">
        <v>240.62</v>
      </c>
      <c r="I88" s="9" t="s">
        <v>93</v>
      </c>
      <c r="J88" s="67" t="s">
        <v>62</v>
      </c>
      <c r="K88" s="71"/>
      <c r="L88" s="56"/>
      <c r="M88" s="14"/>
      <c r="N88" s="14"/>
      <c r="O88" s="14"/>
      <c r="P88" s="14"/>
    </row>
    <row r="89" spans="2:16" ht="15" customHeight="1">
      <c r="B89" s="117"/>
      <c r="C89" s="27">
        <v>4870.84</v>
      </c>
      <c r="D89" s="9" t="s">
        <v>93</v>
      </c>
      <c r="E89" s="50" t="s">
        <v>76</v>
      </c>
      <c r="F89" s="27"/>
      <c r="G89" s="114"/>
      <c r="H89" s="71">
        <v>614.2</v>
      </c>
      <c r="I89" s="9" t="s">
        <v>93</v>
      </c>
      <c r="J89" s="50" t="s">
        <v>72</v>
      </c>
      <c r="K89" s="71"/>
      <c r="L89" s="56"/>
      <c r="M89" s="14"/>
      <c r="N89" s="14"/>
      <c r="O89" s="14"/>
      <c r="P89" s="14"/>
    </row>
    <row r="90" spans="2:16" ht="15" customHeight="1">
      <c r="B90" s="117"/>
      <c r="C90" s="82"/>
      <c r="D90" s="74"/>
      <c r="E90" s="50" t="s">
        <v>98</v>
      </c>
      <c r="F90" s="27">
        <f>3*1281.16</f>
        <v>3843.4800000000005</v>
      </c>
      <c r="G90" s="114"/>
      <c r="H90" s="9"/>
      <c r="I90" s="9"/>
      <c r="J90" s="50" t="s">
        <v>98</v>
      </c>
      <c r="K90" s="71">
        <f>3*139.95</f>
        <v>419.84999999999997</v>
      </c>
      <c r="L90" s="56"/>
      <c r="M90" s="14"/>
      <c r="N90" s="14"/>
      <c r="O90" s="14"/>
      <c r="P90" s="14"/>
    </row>
    <row r="91" spans="2:16" ht="15" customHeight="1">
      <c r="B91" s="117"/>
      <c r="C91" s="87" t="s">
        <v>48</v>
      </c>
      <c r="D91" s="96"/>
      <c r="E91" s="4"/>
      <c r="F91" s="62">
        <f>SUM(F86:F90)</f>
        <v>3843.4800000000005</v>
      </c>
      <c r="G91" s="114"/>
      <c r="H91" s="59" t="s">
        <v>48</v>
      </c>
      <c r="I91" s="60"/>
      <c r="J91" s="4"/>
      <c r="K91" s="62">
        <f>SUM(K86:K90)</f>
        <v>419.84999999999997</v>
      </c>
      <c r="L91" s="55"/>
      <c r="M91" s="14"/>
      <c r="N91" s="14"/>
      <c r="O91" s="14"/>
      <c r="P91" s="14"/>
    </row>
    <row r="92" spans="2:16" ht="15" customHeight="1">
      <c r="B92" s="117"/>
      <c r="C92" s="74"/>
      <c r="D92" s="90"/>
      <c r="E92" s="9"/>
      <c r="F92" s="27"/>
      <c r="G92" s="114"/>
      <c r="H92" s="9"/>
      <c r="I92" s="9"/>
      <c r="J92" s="9"/>
      <c r="K92" s="54"/>
      <c r="L92" s="56"/>
      <c r="M92" s="14"/>
      <c r="N92" s="14"/>
      <c r="O92" s="14"/>
      <c r="P92" s="14"/>
    </row>
    <row r="93" spans="2:16" ht="15" customHeight="1">
      <c r="B93" s="117"/>
      <c r="C93" s="111" t="s">
        <v>56</v>
      </c>
      <c r="D93" s="112"/>
      <c r="E93" s="113"/>
      <c r="F93" s="9"/>
      <c r="G93" s="114"/>
      <c r="H93" s="111" t="s">
        <v>56</v>
      </c>
      <c r="I93" s="112"/>
      <c r="J93" s="113"/>
      <c r="K93" s="30"/>
      <c r="M93" s="14"/>
      <c r="N93" s="14"/>
      <c r="O93" s="14"/>
      <c r="P93" s="14"/>
    </row>
    <row r="94" spans="2:16" ht="15" customHeight="1">
      <c r="B94" s="117"/>
      <c r="C94" s="74">
        <v>1539.6</v>
      </c>
      <c r="D94" s="90" t="s">
        <v>63</v>
      </c>
      <c r="E94" s="9" t="s">
        <v>39</v>
      </c>
      <c r="F94" s="27"/>
      <c r="G94" s="114"/>
      <c r="H94" s="9">
        <v>1069.6</v>
      </c>
      <c r="I94" s="9" t="s">
        <v>63</v>
      </c>
      <c r="J94" s="9" t="s">
        <v>40</v>
      </c>
      <c r="K94" s="35"/>
      <c r="M94" s="14"/>
      <c r="N94" s="14"/>
      <c r="O94" s="14"/>
      <c r="P94" s="14"/>
    </row>
    <row r="95" spans="2:16" ht="15" customHeight="1">
      <c r="B95" s="117"/>
      <c r="C95" s="80">
        <v>1558.6</v>
      </c>
      <c r="D95" s="80" t="s">
        <v>70</v>
      </c>
      <c r="E95" s="52" t="s">
        <v>41</v>
      </c>
      <c r="F95" s="27"/>
      <c r="G95" s="114"/>
      <c r="H95" s="54">
        <v>451.15</v>
      </c>
      <c r="I95" s="9" t="s">
        <v>93</v>
      </c>
      <c r="J95" s="9" t="s">
        <v>42</v>
      </c>
      <c r="K95" s="54"/>
      <c r="M95" s="14"/>
      <c r="N95" s="14"/>
      <c r="O95" s="14"/>
      <c r="P95" s="14"/>
    </row>
    <row r="96" spans="2:16" ht="15" customHeight="1">
      <c r="B96" s="117"/>
      <c r="C96" s="82" t="s">
        <v>77</v>
      </c>
      <c r="D96" s="74" t="s">
        <v>74</v>
      </c>
      <c r="E96" s="67" t="s">
        <v>75</v>
      </c>
      <c r="F96" s="27"/>
      <c r="G96" s="114"/>
      <c r="H96" s="71">
        <v>48.12</v>
      </c>
      <c r="I96" s="9" t="s">
        <v>93</v>
      </c>
      <c r="J96" s="67" t="s">
        <v>62</v>
      </c>
      <c r="K96" s="71"/>
      <c r="M96" s="14"/>
      <c r="N96" s="14"/>
      <c r="O96" s="14"/>
      <c r="P96" s="14"/>
    </row>
    <row r="97" spans="2:16" ht="15" customHeight="1">
      <c r="B97" s="117"/>
      <c r="C97" s="27">
        <v>1359.16</v>
      </c>
      <c r="D97" s="9" t="s">
        <v>93</v>
      </c>
      <c r="E97" s="50" t="s">
        <v>76</v>
      </c>
      <c r="F97" s="27"/>
      <c r="G97" s="114"/>
      <c r="H97" s="72">
        <v>122.85</v>
      </c>
      <c r="I97" s="9" t="s">
        <v>93</v>
      </c>
      <c r="J97" s="50" t="s">
        <v>72</v>
      </c>
      <c r="K97" s="72"/>
      <c r="M97" s="14"/>
      <c r="N97" s="14"/>
      <c r="O97" s="14"/>
      <c r="P97" s="14"/>
    </row>
    <row r="98" spans="2:16" ht="15" customHeight="1">
      <c r="B98" s="117"/>
      <c r="C98" s="82"/>
      <c r="D98" s="74"/>
      <c r="E98" s="50" t="s">
        <v>98</v>
      </c>
      <c r="F98" s="27">
        <f>3*343.26</f>
        <v>1029.78</v>
      </c>
      <c r="G98" s="114"/>
      <c r="H98" s="9"/>
      <c r="I98" s="9"/>
      <c r="J98" s="50" t="s">
        <v>98</v>
      </c>
      <c r="K98" s="25">
        <f>3*26.59</f>
        <v>79.77</v>
      </c>
      <c r="M98" s="48"/>
      <c r="N98" s="14"/>
      <c r="O98" s="14"/>
      <c r="P98" s="14"/>
    </row>
    <row r="99" spans="2:11" ht="15" customHeight="1">
      <c r="B99" s="118"/>
      <c r="C99" s="82"/>
      <c r="D99" s="74"/>
      <c r="E99" s="9"/>
      <c r="F99" s="27"/>
      <c r="G99" s="114"/>
      <c r="H99" s="9"/>
      <c r="I99" s="9"/>
      <c r="J99" s="9"/>
      <c r="K99" s="30"/>
    </row>
    <row r="100" spans="2:11" ht="16.5" thickBot="1">
      <c r="B100" s="20" t="s">
        <v>10</v>
      </c>
      <c r="C100" s="91"/>
      <c r="D100" s="99"/>
      <c r="E100" s="21"/>
      <c r="F100" s="33">
        <f>SUM(F94:F99)</f>
        <v>1029.78</v>
      </c>
      <c r="G100" s="115"/>
      <c r="H100" s="22">
        <f>SUM(H85:H99)</f>
        <v>4066.9499999999994</v>
      </c>
      <c r="I100" s="21"/>
      <c r="J100" s="21"/>
      <c r="K100" s="36">
        <f>SUM(K94:K99)</f>
        <v>79.77</v>
      </c>
    </row>
    <row r="104" spans="2:11" ht="15">
      <c r="B104" s="110" t="s">
        <v>65</v>
      </c>
      <c r="C104" s="108"/>
      <c r="D104" s="109"/>
      <c r="E104" s="109"/>
      <c r="F104" s="59"/>
      <c r="H104" s="108"/>
      <c r="I104" s="109"/>
      <c r="J104" s="109"/>
      <c r="K104" s="30"/>
    </row>
    <row r="105" spans="2:11" ht="15">
      <c r="B105" s="110"/>
      <c r="C105" s="82">
        <v>775.6</v>
      </c>
      <c r="D105" s="74" t="s">
        <v>63</v>
      </c>
      <c r="E105" s="50" t="s">
        <v>39</v>
      </c>
      <c r="F105" s="49"/>
      <c r="H105" s="9">
        <v>152.76</v>
      </c>
      <c r="I105" s="9" t="s">
        <v>63</v>
      </c>
      <c r="J105" s="9" t="s">
        <v>40</v>
      </c>
      <c r="K105" s="51"/>
    </row>
    <row r="106" spans="2:11" ht="15">
      <c r="B106" s="110"/>
      <c r="C106" s="74">
        <v>785.15</v>
      </c>
      <c r="D106" s="94" t="s">
        <v>70</v>
      </c>
      <c r="E106" s="66" t="s">
        <v>41</v>
      </c>
      <c r="F106" s="49"/>
      <c r="H106" s="27">
        <v>64.45</v>
      </c>
      <c r="I106" s="9" t="s">
        <v>93</v>
      </c>
      <c r="J106" s="9" t="s">
        <v>42</v>
      </c>
      <c r="K106" s="27"/>
    </row>
    <row r="107" spans="2:11" ht="15">
      <c r="B107" s="110"/>
      <c r="C107" s="74"/>
      <c r="D107" s="100"/>
      <c r="E107" s="9"/>
      <c r="F107" s="9"/>
      <c r="H107" s="9"/>
      <c r="I107" s="9"/>
      <c r="J107" s="50"/>
      <c r="K107" s="27"/>
    </row>
    <row r="108" spans="2:11" ht="15">
      <c r="B108" s="110"/>
      <c r="C108" s="84"/>
      <c r="D108" s="94"/>
      <c r="E108" s="50"/>
      <c r="F108" s="53"/>
      <c r="H108" s="9"/>
      <c r="I108" s="9"/>
      <c r="J108" s="50"/>
      <c r="K108" s="27"/>
    </row>
    <row r="109" spans="2:11" ht="15">
      <c r="B109" s="110"/>
      <c r="C109" s="84"/>
      <c r="D109" s="94"/>
      <c r="E109" s="50"/>
      <c r="F109" s="53"/>
      <c r="H109" s="9"/>
      <c r="I109" s="9"/>
      <c r="J109" s="50"/>
      <c r="K109" s="27"/>
    </row>
    <row r="110" spans="2:11" ht="15">
      <c r="B110" s="110"/>
      <c r="C110" s="84"/>
      <c r="D110" s="94"/>
      <c r="E110" s="50"/>
      <c r="F110" s="53"/>
      <c r="H110" s="9"/>
      <c r="I110" s="9"/>
      <c r="J110" s="9"/>
      <c r="K110" s="9"/>
    </row>
  </sheetData>
  <mergeCells count="30">
    <mergeCell ref="D2:K2"/>
    <mergeCell ref="B3:F3"/>
    <mergeCell ref="G3:G82"/>
    <mergeCell ref="H3:K3"/>
    <mergeCell ref="B5:B19"/>
    <mergeCell ref="B21:B27"/>
    <mergeCell ref="B30:B72"/>
    <mergeCell ref="B75:B81"/>
    <mergeCell ref="C5:E5"/>
    <mergeCell ref="C12:E12"/>
    <mergeCell ref="C30:E30"/>
    <mergeCell ref="C40:E40"/>
    <mergeCell ref="C51:E51"/>
    <mergeCell ref="C60:E60"/>
    <mergeCell ref="C68:E68"/>
    <mergeCell ref="H13:J13"/>
    <mergeCell ref="H30:J30"/>
    <mergeCell ref="H40:J40"/>
    <mergeCell ref="H51:J51"/>
    <mergeCell ref="H60:J60"/>
    <mergeCell ref="H68:J68"/>
    <mergeCell ref="C104:E104"/>
    <mergeCell ref="B104:B110"/>
    <mergeCell ref="H104:J104"/>
    <mergeCell ref="C85:E85"/>
    <mergeCell ref="C93:E93"/>
    <mergeCell ref="G83:G100"/>
    <mergeCell ref="B85:B99"/>
    <mergeCell ref="H85:J85"/>
    <mergeCell ref="H93:J93"/>
  </mergeCells>
  <printOptions/>
  <pageMargins left="0.7" right="0.7" top="0.75" bottom="0.75" header="0.3" footer="0.3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Milosava Pedovic</dc:creator>
  <cp:keywords/>
  <dc:description/>
  <cp:lastModifiedBy>isat.dragaj</cp:lastModifiedBy>
  <cp:lastPrinted>2023-04-19T12:20:46Z</cp:lastPrinted>
  <dcterms:created xsi:type="dcterms:W3CDTF">2020-02-10T11:16:03Z</dcterms:created>
  <dcterms:modified xsi:type="dcterms:W3CDTF">2024-03-06T11:01:59Z</dcterms:modified>
  <cp:category/>
  <cp:version/>
  <cp:contentType/>
  <cp:contentStatus/>
</cp:coreProperties>
</file>