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<sst xmlns="http://schemas.openxmlformats.org/spreadsheetml/2006/main" count="448" uniqueCount="115">
  <si>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</si>
  <si>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</si>
  <si>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</si>
  <si>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</si>
  <si>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</si>
  <si>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</si>
  <si>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</si>
  <si>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</si>
  <si>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</si>
  <si>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</si>
  <si>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</si>
  <si>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</si>
  <si>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</si>
  <si>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</si>
  <si>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</si>
  <si>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</si>
  <si>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</si>
  <si>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</si>
  <si>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</si>
  <si>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</si>
  <si>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</si>
  <si>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</si>
  <si>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</si>
  <si>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</si>
  <si>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</si>
  <si>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</si>
  <si>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</si>
  <si>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</si>
  <si>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</si>
  <si>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</si>
  <si>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</si>
  <si>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</si>
  <si>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</si>
  <si>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</si>
  <si>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>KOALICIJA - PROBUDI SE ULCINJ-U --DS u CG</t>
  </si>
  <si>
    <t xml:space="preserve"> 535-20080-76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</si>
  <si>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</si>
  <si>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</si>
  <si>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</si>
  <si>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</si>
  <si>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</si>
  <si>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</si>
  <si>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</si>
  <si>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</si>
  <si>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</si>
  <si>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</si>
  <si>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</si>
  <si>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</si>
  <si>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</si>
  <si>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</si>
  <si>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</si>
  <si>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</si>
  <si>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</si>
  <si>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</si>
  <si>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</si>
  <si>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</si>
  <si>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</si>
  <si>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</si>
  <si>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</si>
  <si>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</si>
  <si>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</si>
  <si>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</si>
  <si>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</si>
  <si>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</si>
  <si>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</si>
  <si>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</si>
  <si>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</si>
  <si>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</si>
  <si>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</si>
  <si>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</si>
  <si>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</si>
  <si>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</si>
  <si>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</si>
  <si>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</si>
  <si>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</si>
  <si>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</si>
  <si>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</si>
  <si>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</si>
  <si>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</si>
  <si>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</si>
  <si>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</si>
  <si>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</si>
  <si>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</si>
  <si>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</si>
  <si>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</si>
  <si>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</si>
  <si>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</si>
  <si>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</si>
  <si>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</si>
  <si>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</si>
  <si>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</si>
  <si>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</si>
  <si>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3751.64</t>
  </si>
  <si>
    <t>6-09.2023</t>
  </si>
  <si>
    <t>1585.78</t>
  </si>
  <si>
    <t>3016.80</t>
  </si>
  <si>
    <t>3936.72</t>
  </si>
  <si>
    <t>1251.48</t>
  </si>
  <si>
    <t>1922.80</t>
  </si>
  <si>
    <t>4757.24</t>
  </si>
  <si>
    <t>1373.04</t>
  </si>
  <si>
    <t>5124.64</t>
  </si>
  <si>
    <t>22.11.2023</t>
  </si>
  <si>
    <t>10-11.2023</t>
  </si>
  <si>
    <t xml:space="preserve">Iznos neizmirenih obaveza na za 12.2023 godinu </t>
  </si>
  <si>
    <t>Ukupne obaveze do11.2023</t>
  </si>
  <si>
    <t xml:space="preserve">Iznos neizmirenih obaveza za 12.2023 godinu </t>
  </si>
  <si>
    <t>Iznos neizmirenih obaveza na dan 31.12.2024</t>
  </si>
  <si>
    <t>Ukupne obaveze za 2024. god</t>
  </si>
  <si>
    <t>Ukupne obaveze za 2024.</t>
  </si>
  <si>
    <t>1-2.2024</t>
  </si>
  <si>
    <t>05.03.2024</t>
  </si>
  <si>
    <t>Iznos neizmerenih obaveza na kraju mjeseca (29.02.2024. godine)</t>
  </si>
  <si>
    <t>REDOVAN RAD 05.03.2024</t>
  </si>
  <si>
    <t>ŽENSKE ORGANIZACIJE 05.03.2024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</si>
</sst>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right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0" borderId="0" xfId="0" applyNumberFormat="1"/>
    <xf numFmtId="43" fontId="0" fillId="0" borderId="1" xfId="18" applyFont="1" applyBorder="1" applyAlignment="1">
      <alignment horizontal="center" wrapText="1"/>
    </xf>
    <xf numFmtId="43" fontId="0" fillId="0" borderId="1" xfId="18" applyFont="1" applyBorder="1"/>
    <xf numFmtId="43" fontId="0" fillId="0" borderId="0" xfId="18" applyFont="1"/>
    <xf numFmtId="43" fontId="2" fillId="0" borderId="4" xfId="18" applyFont="1" applyBorder="1" applyAlignment="1">
      <alignment vertical="center"/>
    </xf>
    <xf numFmtId="43" fontId="0" fillId="0" borderId="0" xfId="18" applyFont="1" applyBorder="1"/>
    <xf numFmtId="43" fontId="2" fillId="0" borderId="0" xfId="18" applyFont="1" applyBorder="1"/>
    <xf numFmtId="43" fontId="2" fillId="0" borderId="0" xfId="18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zoomScale="70" zoomScaleNormal="70" workbookViewId="0" topLeftCell="A1">
      <selection activeCell="R4" sqref="R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28125" style="0" customWidth="1"/>
    <col min="5" max="5" width="13.57421875" style="0" customWidth="1"/>
    <col min="6" max="6" width="12.421875" style="0" customWidth="1"/>
    <col min="7" max="7" width="15.57421875" style="146" customWidth="1"/>
    <col min="8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7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2:18" ht="15.75">
      <c r="B2" s="120" t="s">
        <v>113</v>
      </c>
      <c r="C2" s="121"/>
      <c r="D2" s="121"/>
      <c r="E2" s="121"/>
      <c r="F2" s="121"/>
      <c r="G2" s="121"/>
      <c r="H2" s="121"/>
      <c r="I2" s="121"/>
      <c r="J2" s="1"/>
      <c r="K2" s="122" t="s">
        <v>114</v>
      </c>
      <c r="L2" s="122"/>
      <c r="M2" s="122"/>
      <c r="N2" s="122"/>
      <c r="O2" s="122"/>
      <c r="P2" s="122"/>
      <c r="Q2" s="122"/>
      <c r="R2" s="123"/>
    </row>
    <row r="3" spans="2:18" ht="82.5" customHeight="1">
      <c r="B3" s="24" t="s">
        <v>13</v>
      </c>
      <c r="C3" s="2" t="s">
        <v>2</v>
      </c>
      <c r="D3" s="2" t="s">
        <v>3</v>
      </c>
      <c r="E3" s="2" t="s">
        <v>106</v>
      </c>
      <c r="F3" s="3" t="s">
        <v>105</v>
      </c>
      <c r="G3" s="144" t="s">
        <v>108</v>
      </c>
      <c r="H3" s="3" t="s">
        <v>85</v>
      </c>
      <c r="I3" s="2" t="s">
        <v>107</v>
      </c>
      <c r="J3" s="1"/>
      <c r="K3" s="24" t="s">
        <v>13</v>
      </c>
      <c r="L3" s="2" t="s">
        <v>5</v>
      </c>
      <c r="M3" s="2" t="s">
        <v>84</v>
      </c>
      <c r="N3" s="2" t="s">
        <v>104</v>
      </c>
      <c r="O3" s="2" t="s">
        <v>105</v>
      </c>
      <c r="P3" s="3" t="s">
        <v>109</v>
      </c>
      <c r="Q3" s="3" t="s">
        <v>4</v>
      </c>
      <c r="R3" s="5" t="s">
        <v>107</v>
      </c>
    </row>
    <row r="4" spans="2:18" ht="45" customHeight="1">
      <c r="B4" s="39" t="s">
        <v>15</v>
      </c>
      <c r="C4" s="7">
        <v>4</v>
      </c>
      <c r="D4" s="7" t="s">
        <v>21</v>
      </c>
      <c r="E4" s="25">
        <v>1284.3</v>
      </c>
      <c r="F4" s="8">
        <f>2*H4</f>
        <v>2850.9</v>
      </c>
      <c r="G4" s="145">
        <f>H4*12</f>
        <v>17105.4</v>
      </c>
      <c r="H4" s="25">
        <v>1425.45</v>
      </c>
      <c r="I4" s="26">
        <f>E4+F4+G4</f>
        <v>21240.600000000002</v>
      </c>
      <c r="J4" s="1"/>
      <c r="K4" s="43" t="s">
        <v>15</v>
      </c>
      <c r="L4" s="7">
        <v>2</v>
      </c>
      <c r="M4" s="7"/>
      <c r="N4" s="8">
        <v>145.64</v>
      </c>
      <c r="O4" s="8">
        <v>212.72</v>
      </c>
      <c r="P4" s="9">
        <f>12*Q4</f>
        <v>1718.3999999999999</v>
      </c>
      <c r="Q4" s="25">
        <v>143.2</v>
      </c>
      <c r="R4" s="8">
        <f>SUM(N4+O4+P4)</f>
        <v>2076.7599999999998</v>
      </c>
    </row>
    <row r="5" spans="2:18" ht="45" customHeight="1">
      <c r="B5" s="41" t="s">
        <v>34</v>
      </c>
      <c r="C5" s="7">
        <v>2</v>
      </c>
      <c r="D5" s="3" t="s">
        <v>35</v>
      </c>
      <c r="E5" s="8">
        <v>542.85</v>
      </c>
      <c r="F5" s="8">
        <f>2*H5</f>
        <v>1067.46</v>
      </c>
      <c r="G5" s="145">
        <f aca="true" t="shared" si="0" ref="G5:G14">H5*12</f>
        <v>6404.76</v>
      </c>
      <c r="H5" s="37">
        <v>533.73</v>
      </c>
      <c r="I5" s="26">
        <f aca="true" t="shared" si="1" ref="I5:I14">E5+F5+G5</f>
        <v>8015.07</v>
      </c>
      <c r="J5" s="1"/>
      <c r="K5" s="41" t="s">
        <v>34</v>
      </c>
      <c r="L5" s="7">
        <v>0</v>
      </c>
      <c r="M5" s="7" t="s">
        <v>31</v>
      </c>
      <c r="N5" s="8">
        <v>72.82</v>
      </c>
      <c r="O5" s="8">
        <v>106.36</v>
      </c>
      <c r="P5" s="9">
        <f aca="true" t="shared" si="2" ref="P5:P14">12*Q5</f>
        <v>859.1999999999999</v>
      </c>
      <c r="Q5" s="25">
        <v>71.6</v>
      </c>
      <c r="R5" s="8">
        <f aca="true" t="shared" si="3" ref="R5:R14">SUM(N5+O5+P5)</f>
        <v>1038.3799999999999</v>
      </c>
    </row>
    <row r="6" spans="2:18" ht="45" customHeight="1">
      <c r="B6" s="41" t="s">
        <v>42</v>
      </c>
      <c r="C6" s="7">
        <v>2</v>
      </c>
      <c r="D6" s="3"/>
      <c r="E6" s="25">
        <v>1032.73</v>
      </c>
      <c r="F6" s="8">
        <f>2*H6</f>
        <v>1998.22</v>
      </c>
      <c r="G6" s="145">
        <f t="shared" si="0"/>
        <v>11989.32</v>
      </c>
      <c r="H6" s="37">
        <v>999.11</v>
      </c>
      <c r="I6" s="26">
        <f t="shared" si="1"/>
        <v>15020.27</v>
      </c>
      <c r="J6" s="1"/>
      <c r="K6" s="74" t="s">
        <v>42</v>
      </c>
      <c r="L6" s="7">
        <v>1</v>
      </c>
      <c r="M6" s="7"/>
      <c r="N6" s="8">
        <v>218.46</v>
      </c>
      <c r="O6" s="8">
        <v>319.08</v>
      </c>
      <c r="P6" s="9">
        <f t="shared" si="2"/>
        <v>2577.48</v>
      </c>
      <c r="Q6" s="25">
        <v>214.79</v>
      </c>
      <c r="R6" s="8">
        <f t="shared" si="3"/>
        <v>3115.02</v>
      </c>
    </row>
    <row r="7" spans="2:18" ht="45" customHeight="1">
      <c r="B7" s="39" t="s">
        <v>18</v>
      </c>
      <c r="C7" s="7">
        <v>5</v>
      </c>
      <c r="D7" s="7" t="s">
        <v>25</v>
      </c>
      <c r="E7" s="25">
        <v>1347.66</v>
      </c>
      <c r="F7" s="8">
        <f>2*H7</f>
        <v>2617.5</v>
      </c>
      <c r="G7" s="145">
        <f t="shared" si="0"/>
        <v>15705</v>
      </c>
      <c r="H7" s="25">
        <v>1308.75</v>
      </c>
      <c r="I7" s="26">
        <f t="shared" si="1"/>
        <v>19670.16</v>
      </c>
      <c r="J7" s="1"/>
      <c r="K7" s="43" t="s">
        <v>18</v>
      </c>
      <c r="L7" s="7">
        <v>1</v>
      </c>
      <c r="M7" s="7"/>
      <c r="N7" s="8">
        <v>78.02</v>
      </c>
      <c r="O7" s="8">
        <v>113.96</v>
      </c>
      <c r="P7" s="9">
        <f t="shared" si="2"/>
        <v>920.52</v>
      </c>
      <c r="Q7" s="25">
        <v>76.71</v>
      </c>
      <c r="R7" s="8">
        <f t="shared" si="3"/>
        <v>1112.5</v>
      </c>
    </row>
    <row r="8" spans="2:18" ht="45" customHeight="1">
      <c r="B8" s="40" t="s">
        <v>32</v>
      </c>
      <c r="C8" s="7">
        <v>5</v>
      </c>
      <c r="D8" s="7" t="s">
        <v>33</v>
      </c>
      <c r="E8" s="72">
        <v>1347.66</v>
      </c>
      <c r="F8" s="8">
        <f>2*H8</f>
        <v>2617.5</v>
      </c>
      <c r="G8" s="145">
        <f t="shared" si="0"/>
        <v>15705</v>
      </c>
      <c r="H8" s="25">
        <v>1308.75</v>
      </c>
      <c r="I8" s="26">
        <f t="shared" si="1"/>
        <v>19670.16</v>
      </c>
      <c r="J8" s="1"/>
      <c r="K8" s="40" t="s">
        <v>32</v>
      </c>
      <c r="L8" s="7">
        <v>1</v>
      </c>
      <c r="M8" s="7"/>
      <c r="N8" s="8">
        <v>78.02</v>
      </c>
      <c r="O8" s="8">
        <v>113.96</v>
      </c>
      <c r="P8" s="9">
        <f t="shared" si="2"/>
        <v>920.52</v>
      </c>
      <c r="Q8" s="25">
        <v>76.71</v>
      </c>
      <c r="R8" s="8">
        <f t="shared" si="3"/>
        <v>1112.5</v>
      </c>
    </row>
    <row r="9" spans="2:18" ht="45" customHeight="1">
      <c r="B9" s="39" t="s">
        <v>29</v>
      </c>
      <c r="C9" s="7">
        <v>1</v>
      </c>
      <c r="D9" s="7" t="s">
        <v>24</v>
      </c>
      <c r="E9" s="25">
        <v>428.41</v>
      </c>
      <c r="F9" s="8">
        <f>2*H9</f>
        <v>809.9</v>
      </c>
      <c r="G9" s="145">
        <f t="shared" si="0"/>
        <v>4859.4</v>
      </c>
      <c r="H9" s="25">
        <v>404.95</v>
      </c>
      <c r="I9" s="26">
        <f t="shared" si="1"/>
        <v>6097.709999999999</v>
      </c>
      <c r="J9" s="1"/>
      <c r="K9" s="43" t="s">
        <v>29</v>
      </c>
      <c r="L9" s="7">
        <v>1</v>
      </c>
      <c r="M9" s="7" t="s">
        <v>27</v>
      </c>
      <c r="N9" s="8">
        <v>15.6</v>
      </c>
      <c r="O9" s="8">
        <v>22.8</v>
      </c>
      <c r="P9" s="9">
        <f t="shared" si="2"/>
        <v>184.07999999999998</v>
      </c>
      <c r="Q9" s="25">
        <v>15.34</v>
      </c>
      <c r="R9" s="8">
        <f t="shared" si="3"/>
        <v>222.48</v>
      </c>
    </row>
    <row r="10" spans="2:18" ht="45" customHeight="1">
      <c r="B10" s="39" t="s">
        <v>14</v>
      </c>
      <c r="C10" s="7">
        <v>2</v>
      </c>
      <c r="D10" s="7" t="s">
        <v>20</v>
      </c>
      <c r="E10" s="25">
        <v>658.23</v>
      </c>
      <c r="F10" s="8">
        <f>2*H10</f>
        <v>1261.8</v>
      </c>
      <c r="G10" s="145">
        <f t="shared" si="0"/>
        <v>7570.799999999999</v>
      </c>
      <c r="H10" s="25">
        <v>630.9</v>
      </c>
      <c r="I10" s="26">
        <f t="shared" si="1"/>
        <v>9490.83</v>
      </c>
      <c r="J10" s="1"/>
      <c r="K10" s="43" t="s">
        <v>14</v>
      </c>
      <c r="L10" s="7">
        <v>1</v>
      </c>
      <c r="M10" s="7" t="s">
        <v>28</v>
      </c>
      <c r="N10" s="8">
        <v>31.21</v>
      </c>
      <c r="O10" s="8">
        <v>45.58</v>
      </c>
      <c r="P10" s="9">
        <f t="shared" si="2"/>
        <v>368.15999999999997</v>
      </c>
      <c r="Q10" s="25">
        <v>30.68</v>
      </c>
      <c r="R10" s="8">
        <f t="shared" si="3"/>
        <v>444.94999999999993</v>
      </c>
    </row>
    <row r="11" spans="2:18" ht="45" customHeight="1">
      <c r="B11" s="39" t="s">
        <v>55</v>
      </c>
      <c r="C11" s="7">
        <v>1</v>
      </c>
      <c r="D11" s="7" t="s">
        <v>21</v>
      </c>
      <c r="E11" s="25">
        <v>428.41</v>
      </c>
      <c r="F11" s="8">
        <f>2*H11</f>
        <v>809.9</v>
      </c>
      <c r="G11" s="145">
        <f t="shared" si="0"/>
        <v>4859.4</v>
      </c>
      <c r="H11" s="25">
        <v>404.95</v>
      </c>
      <c r="I11" s="26">
        <f t="shared" si="1"/>
        <v>6097.709999999999</v>
      </c>
      <c r="J11" s="1"/>
      <c r="K11" s="43" t="s">
        <v>55</v>
      </c>
      <c r="L11" s="7">
        <v>1</v>
      </c>
      <c r="M11" s="7"/>
      <c r="N11" s="8">
        <v>15.6</v>
      </c>
      <c r="O11" s="8">
        <v>22.8</v>
      </c>
      <c r="P11" s="9">
        <f t="shared" si="2"/>
        <v>184.07999999999998</v>
      </c>
      <c r="Q11" s="25">
        <v>15.34</v>
      </c>
      <c r="R11" s="8">
        <f t="shared" si="3"/>
        <v>222.48</v>
      </c>
    </row>
    <row r="12" spans="2:18" ht="45" customHeight="1">
      <c r="B12" s="39" t="s">
        <v>17</v>
      </c>
      <c r="C12" s="7">
        <v>5</v>
      </c>
      <c r="D12" s="7" t="s">
        <v>23</v>
      </c>
      <c r="E12" s="25">
        <v>1628.54</v>
      </c>
      <c r="F12" s="8">
        <f>2*H12</f>
        <v>3169.82</v>
      </c>
      <c r="G12" s="145">
        <f t="shared" si="0"/>
        <v>19018.920000000002</v>
      </c>
      <c r="H12" s="25">
        <v>1584.91</v>
      </c>
      <c r="I12" s="26">
        <f t="shared" si="1"/>
        <v>23817.280000000002</v>
      </c>
      <c r="J12" s="1"/>
      <c r="K12" s="43" t="s">
        <v>17</v>
      </c>
      <c r="L12" s="7">
        <v>1</v>
      </c>
      <c r="M12" s="7"/>
      <c r="N12" s="8">
        <v>218.46</v>
      </c>
      <c r="O12" s="8">
        <v>319.08</v>
      </c>
      <c r="P12" s="9">
        <f t="shared" si="2"/>
        <v>2577.48</v>
      </c>
      <c r="Q12" s="25">
        <v>214.79</v>
      </c>
      <c r="R12" s="8">
        <f t="shared" si="3"/>
        <v>3115.02</v>
      </c>
    </row>
    <row r="13" spans="2:18" ht="45" customHeight="1">
      <c r="B13" s="39" t="s">
        <v>19</v>
      </c>
      <c r="C13" s="7">
        <v>5</v>
      </c>
      <c r="D13" s="7" t="s">
        <v>26</v>
      </c>
      <c r="E13" s="25">
        <v>1754.33</v>
      </c>
      <c r="F13" s="8">
        <f>2*H13</f>
        <v>3384.62</v>
      </c>
      <c r="G13" s="145">
        <f t="shared" si="0"/>
        <v>20307.72</v>
      </c>
      <c r="H13" s="25">
        <v>1692.31</v>
      </c>
      <c r="I13" s="26">
        <f t="shared" si="1"/>
        <v>25446.670000000002</v>
      </c>
      <c r="J13" s="1"/>
      <c r="K13" s="43" t="s">
        <v>19</v>
      </c>
      <c r="L13" s="7">
        <v>2</v>
      </c>
      <c r="M13" s="7"/>
      <c r="N13" s="8">
        <v>182.5</v>
      </c>
      <c r="O13" s="8">
        <v>279.9</v>
      </c>
      <c r="P13" s="9">
        <f t="shared" si="2"/>
        <v>2147.88</v>
      </c>
      <c r="Q13" s="25">
        <v>178.99</v>
      </c>
      <c r="R13" s="8">
        <f t="shared" si="3"/>
        <v>2610.28</v>
      </c>
    </row>
    <row r="14" spans="2:18" ht="45" customHeight="1">
      <c r="B14" s="39" t="s">
        <v>16</v>
      </c>
      <c r="C14" s="7">
        <v>1</v>
      </c>
      <c r="D14" s="7" t="s">
        <v>22</v>
      </c>
      <c r="E14" s="25">
        <v>470.03</v>
      </c>
      <c r="F14" s="8">
        <f>2*H14</f>
        <v>891.72</v>
      </c>
      <c r="G14" s="145">
        <f t="shared" si="0"/>
        <v>5350.32</v>
      </c>
      <c r="H14" s="25">
        <v>445.86</v>
      </c>
      <c r="I14" s="26">
        <f>E14+F14+G14</f>
        <v>6712.07</v>
      </c>
      <c r="J14" s="1"/>
      <c r="K14" s="43" t="s">
        <v>16</v>
      </c>
      <c r="L14" s="7">
        <v>1</v>
      </c>
      <c r="M14" s="7"/>
      <c r="N14" s="8">
        <v>36.41</v>
      </c>
      <c r="O14" s="8">
        <v>53.18</v>
      </c>
      <c r="P14" s="145">
        <f t="shared" si="2"/>
        <v>429.59999999999997</v>
      </c>
      <c r="Q14" s="25">
        <v>35.8</v>
      </c>
      <c r="R14" s="8">
        <f t="shared" si="3"/>
        <v>519.1899999999999</v>
      </c>
    </row>
    <row r="15" ht="33" customHeight="1"/>
    <row r="16" spans="2:18" ht="15.75" customHeight="1" thickBot="1">
      <c r="B16" s="42" t="s">
        <v>9</v>
      </c>
      <c r="C16" s="10">
        <f>SUM(C2:C14)</f>
        <v>33</v>
      </c>
      <c r="D16" s="11"/>
      <c r="E16" s="12">
        <f>SUM(E4:E15)</f>
        <v>10923.150000000001</v>
      </c>
      <c r="F16" s="12">
        <f>SUM(F4:F15)</f>
        <v>21479.34</v>
      </c>
      <c r="G16" s="147">
        <f>SUM(G4:G14)</f>
        <v>128876.04000000001</v>
      </c>
      <c r="H16" s="12">
        <f>SUM(H4:H14)</f>
        <v>10739.67</v>
      </c>
      <c r="I16" s="12">
        <f>SUM(I4:I14)</f>
        <v>161278.53000000003</v>
      </c>
      <c r="J16" s="13"/>
      <c r="K16" s="44" t="s">
        <v>9</v>
      </c>
      <c r="L16" s="10">
        <f>SUM(L2:L14)</f>
        <v>12</v>
      </c>
      <c r="M16" s="11"/>
      <c r="N16" s="12">
        <f>SUM(N4:N14)</f>
        <v>1092.74</v>
      </c>
      <c r="O16" s="12">
        <f>SUM(O4:O14)</f>
        <v>1609.4199999999998</v>
      </c>
      <c r="P16" s="12">
        <f>SUM(P4:P14)</f>
        <v>12887.4</v>
      </c>
      <c r="Q16" s="12">
        <f>SUM(Q4:Q14)</f>
        <v>1073.95</v>
      </c>
      <c r="R16" s="12">
        <f>SUM(R4:R14)</f>
        <v>15589.560000000001</v>
      </c>
    </row>
    <row r="17" spans="3:18" ht="15" customHeight="1">
      <c r="C17" s="14"/>
      <c r="F17" s="143"/>
      <c r="R17" s="38"/>
    </row>
    <row r="18" ht="15" customHeight="1">
      <c r="C18" s="14"/>
    </row>
    <row r="19" ht="15">
      <c r="C19" s="14"/>
    </row>
    <row r="20" spans="5:18" ht="15">
      <c r="E20" s="47"/>
      <c r="F20" s="14"/>
      <c r="G20" s="1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5:18" ht="15" customHeight="1">
      <c r="E21" s="14"/>
      <c r="F21" s="57"/>
      <c r="G21" s="149"/>
      <c r="H21" s="57"/>
      <c r="I21" s="57"/>
      <c r="J21" s="14"/>
      <c r="K21" s="14"/>
      <c r="L21" s="14"/>
      <c r="M21" s="14"/>
      <c r="N21" s="14"/>
      <c r="O21" s="57"/>
      <c r="P21" s="57"/>
      <c r="Q21" s="57"/>
      <c r="R21" s="57"/>
    </row>
    <row r="22" spans="5:18" ht="15" customHeight="1">
      <c r="E22" s="14"/>
      <c r="F22" s="57"/>
      <c r="G22" s="149"/>
      <c r="H22" s="57"/>
      <c r="I22" s="57"/>
      <c r="J22" s="14"/>
      <c r="K22" s="14"/>
      <c r="L22" s="14"/>
      <c r="M22" s="14"/>
      <c r="N22" s="14"/>
      <c r="O22" s="14"/>
      <c r="P22" s="14"/>
      <c r="Q22" s="14"/>
      <c r="R22" s="14"/>
    </row>
    <row r="23" ht="15" customHeight="1"/>
    <row r="24" ht="15" customHeight="1"/>
    <row r="25" ht="15" customHeight="1"/>
    <row r="26" ht="15" customHeight="1"/>
    <row r="27" ht="15" customHeight="1"/>
    <row r="28" spans="6:8" ht="15" customHeight="1">
      <c r="F28" s="56"/>
      <c r="G28" s="150"/>
      <c r="H28" s="56"/>
    </row>
    <row r="29" spans="6:8" ht="15" customHeight="1">
      <c r="F29" s="56"/>
      <c r="G29" s="150"/>
      <c r="H29" s="56"/>
    </row>
    <row r="30" spans="6:8" ht="15" customHeight="1">
      <c r="F30" s="56"/>
      <c r="G30" s="150"/>
      <c r="H30" s="56"/>
    </row>
    <row r="31" ht="15" customHeight="1"/>
    <row r="32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59"/>
  <sheetViews>
    <sheetView tabSelected="1" zoomScale="90" zoomScaleNormal="90" workbookViewId="0" topLeftCell="B145">
      <selection activeCell="K4" sqref="K4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0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1" t="s">
        <v>111</v>
      </c>
      <c r="D2" s="124" t="s">
        <v>0</v>
      </c>
      <c r="E2" s="124"/>
      <c r="F2" s="124"/>
      <c r="G2" s="124"/>
      <c r="H2" s="124"/>
      <c r="I2" s="124"/>
      <c r="J2" s="124"/>
      <c r="K2" s="125"/>
    </row>
    <row r="3" spans="2:11" ht="15.75">
      <c r="B3" s="126" t="s">
        <v>30</v>
      </c>
      <c r="C3" s="127"/>
      <c r="D3" s="127"/>
      <c r="E3" s="127"/>
      <c r="F3" s="128"/>
      <c r="G3" s="129"/>
      <c r="H3" s="132" t="s">
        <v>1</v>
      </c>
      <c r="I3" s="127"/>
      <c r="J3" s="127"/>
      <c r="K3" s="133"/>
    </row>
    <row r="4" spans="2:16" ht="90">
      <c r="B4" s="6"/>
      <c r="C4" s="80" t="s">
        <v>6</v>
      </c>
      <c r="D4" s="80" t="s">
        <v>7</v>
      </c>
      <c r="E4" s="3" t="s">
        <v>67</v>
      </c>
      <c r="F4" s="2" t="s">
        <v>112</v>
      </c>
      <c r="G4" s="130"/>
      <c r="H4" s="3" t="s">
        <v>6</v>
      </c>
      <c r="I4" s="3" t="s">
        <v>7</v>
      </c>
      <c r="J4" s="3" t="s">
        <v>8</v>
      </c>
      <c r="K4" s="5" t="s">
        <v>112</v>
      </c>
      <c r="M4" s="14"/>
      <c r="N4" s="14"/>
      <c r="O4" s="14"/>
      <c r="P4" s="14"/>
    </row>
    <row r="5" spans="2:16" ht="15">
      <c r="B5" s="134" t="s">
        <v>54</v>
      </c>
      <c r="C5" s="138" t="s">
        <v>40</v>
      </c>
      <c r="D5" s="139"/>
      <c r="E5" s="139"/>
      <c r="F5" s="60"/>
      <c r="G5" s="130"/>
      <c r="H5" s="9">
        <v>1069.61</v>
      </c>
      <c r="I5" s="9" t="s">
        <v>59</v>
      </c>
      <c r="J5" s="9" t="s">
        <v>37</v>
      </c>
      <c r="K5" s="35"/>
      <c r="M5" s="45"/>
      <c r="N5" s="14"/>
      <c r="O5" s="46"/>
      <c r="P5" s="14"/>
    </row>
    <row r="6" spans="2:16" ht="15">
      <c r="B6" s="135"/>
      <c r="C6" s="92">
        <v>3773.45</v>
      </c>
      <c r="D6" s="73" t="s">
        <v>64</v>
      </c>
      <c r="E6" s="51" t="s">
        <v>38</v>
      </c>
      <c r="F6" s="25"/>
      <c r="G6" s="130"/>
      <c r="H6" s="30">
        <v>451.15</v>
      </c>
      <c r="I6" s="9" t="s">
        <v>83</v>
      </c>
      <c r="J6" s="9" t="s">
        <v>39</v>
      </c>
      <c r="K6" s="30"/>
      <c r="M6" s="14"/>
      <c r="N6" s="14"/>
      <c r="O6" s="14"/>
      <c r="P6" s="14"/>
    </row>
    <row r="7" spans="2:16" ht="15">
      <c r="B7" s="135"/>
      <c r="C7" s="92" t="s">
        <v>74</v>
      </c>
      <c r="D7" s="73" t="s">
        <v>68</v>
      </c>
      <c r="E7" s="49" t="s">
        <v>69</v>
      </c>
      <c r="F7" s="27"/>
      <c r="G7" s="130"/>
      <c r="H7" s="30">
        <v>192.5</v>
      </c>
      <c r="I7" s="9" t="s">
        <v>83</v>
      </c>
      <c r="J7" s="49" t="s">
        <v>57</v>
      </c>
      <c r="K7" s="30"/>
      <c r="M7" s="47"/>
      <c r="N7" s="14"/>
      <c r="O7" s="47"/>
      <c r="P7" s="14"/>
    </row>
    <row r="8" spans="2:16" ht="15">
      <c r="B8" s="135"/>
      <c r="C8" s="93">
        <v>3511.68</v>
      </c>
      <c r="D8" s="9" t="s">
        <v>83</v>
      </c>
      <c r="E8" s="49" t="s">
        <v>70</v>
      </c>
      <c r="F8" s="27"/>
      <c r="G8" s="130"/>
      <c r="H8" s="27">
        <v>491.4</v>
      </c>
      <c r="I8" s="9" t="s">
        <v>83</v>
      </c>
      <c r="J8" s="49" t="s">
        <v>66</v>
      </c>
      <c r="K8" s="27"/>
      <c r="M8" s="47"/>
      <c r="N8" s="14"/>
      <c r="O8" s="47"/>
      <c r="P8" s="14"/>
    </row>
    <row r="9" spans="2:16" ht="15">
      <c r="B9" s="135"/>
      <c r="C9" s="93">
        <v>937.91</v>
      </c>
      <c r="D9" s="9" t="s">
        <v>86</v>
      </c>
      <c r="E9" s="49">
        <v>1.2023</v>
      </c>
      <c r="F9" s="27"/>
      <c r="G9" s="130"/>
      <c r="H9" s="27">
        <v>106.36</v>
      </c>
      <c r="I9" s="9" t="s">
        <v>86</v>
      </c>
      <c r="J9" s="49">
        <v>1.2023</v>
      </c>
      <c r="K9" s="27"/>
      <c r="M9" s="47"/>
      <c r="N9" s="14"/>
      <c r="O9" s="47"/>
      <c r="P9" s="14"/>
    </row>
    <row r="10" spans="2:16" ht="15">
      <c r="B10" s="135"/>
      <c r="C10" s="93">
        <v>937.91</v>
      </c>
      <c r="D10" s="9" t="s">
        <v>88</v>
      </c>
      <c r="E10" s="49">
        <v>2.2023</v>
      </c>
      <c r="F10" s="27"/>
      <c r="G10" s="130"/>
      <c r="H10" s="27">
        <v>106.36</v>
      </c>
      <c r="I10" s="9" t="s">
        <v>88</v>
      </c>
      <c r="J10" s="49">
        <v>2.2023</v>
      </c>
      <c r="K10" s="27"/>
      <c r="M10" s="47"/>
      <c r="N10" s="14"/>
      <c r="O10" s="47"/>
      <c r="P10" s="14"/>
    </row>
    <row r="11" spans="2:16" ht="15">
      <c r="B11" s="135"/>
      <c r="C11" s="93">
        <v>2813.73</v>
      </c>
      <c r="D11" s="9" t="s">
        <v>90</v>
      </c>
      <c r="E11" s="49" t="s">
        <v>89</v>
      </c>
      <c r="F11" s="27"/>
      <c r="G11" s="130"/>
      <c r="H11" s="27">
        <v>319.08</v>
      </c>
      <c r="I11" s="9" t="s">
        <v>90</v>
      </c>
      <c r="J11" s="49" t="s">
        <v>89</v>
      </c>
      <c r="K11" s="27"/>
      <c r="M11" s="47"/>
      <c r="N11" s="14"/>
      <c r="O11" s="47"/>
      <c r="P11" s="14"/>
    </row>
    <row r="12" spans="2:16" ht="15">
      <c r="B12" s="135"/>
      <c r="C12" s="92" t="s">
        <v>92</v>
      </c>
      <c r="D12" s="73" t="s">
        <v>102</v>
      </c>
      <c r="E12" s="49" t="s">
        <v>93</v>
      </c>
      <c r="F12" s="27"/>
      <c r="G12" s="130"/>
      <c r="H12" s="9">
        <v>425.44</v>
      </c>
      <c r="I12" s="73" t="s">
        <v>102</v>
      </c>
      <c r="J12" s="49" t="s">
        <v>93</v>
      </c>
      <c r="K12" s="27"/>
      <c r="M12" s="47"/>
      <c r="N12" s="14"/>
      <c r="O12" s="47"/>
      <c r="P12" s="14"/>
    </row>
    <row r="13" spans="2:16" ht="15">
      <c r="B13" s="135"/>
      <c r="C13" s="92"/>
      <c r="D13" s="73"/>
      <c r="E13" s="49" t="s">
        <v>103</v>
      </c>
      <c r="F13" s="27">
        <f>937.91*2</f>
        <v>1875.82</v>
      </c>
      <c r="G13" s="130"/>
      <c r="H13" s="9"/>
      <c r="I13" s="73"/>
      <c r="J13" s="49" t="s">
        <v>103</v>
      </c>
      <c r="K13" s="27">
        <f>106.36*2</f>
        <v>212.72</v>
      </c>
      <c r="M13" s="47"/>
      <c r="N13" s="14"/>
      <c r="O13" s="47"/>
      <c r="P13" s="14"/>
    </row>
    <row r="14" spans="2:16" ht="15">
      <c r="B14" s="135"/>
      <c r="C14" s="92"/>
      <c r="D14" s="73"/>
      <c r="E14" s="49">
        <v>12.2023</v>
      </c>
      <c r="F14" s="27">
        <v>1284.3</v>
      </c>
      <c r="G14" s="130"/>
      <c r="H14" s="9"/>
      <c r="I14" s="73"/>
      <c r="J14" s="49">
        <v>12.2023</v>
      </c>
      <c r="K14" s="27">
        <v>145.64</v>
      </c>
      <c r="M14" s="47"/>
      <c r="N14" s="14"/>
      <c r="O14" s="47"/>
      <c r="P14" s="14"/>
    </row>
    <row r="15" spans="2:16" ht="15">
      <c r="B15" s="135"/>
      <c r="C15" s="92"/>
      <c r="D15" s="73"/>
      <c r="E15" s="49" t="s">
        <v>110</v>
      </c>
      <c r="F15" s="27">
        <f>1425.45*2</f>
        <v>2850.9</v>
      </c>
      <c r="G15" s="130"/>
      <c r="H15" s="9"/>
      <c r="I15" s="73"/>
      <c r="J15" s="66">
        <v>1.2024</v>
      </c>
      <c r="K15" s="27">
        <f>143.2*2</f>
        <v>286.4</v>
      </c>
      <c r="M15" s="47"/>
      <c r="N15" s="14"/>
      <c r="O15" s="47"/>
      <c r="P15" s="14"/>
    </row>
    <row r="16" spans="2:16" ht="15">
      <c r="B16" s="135"/>
      <c r="C16" s="94" t="s">
        <v>46</v>
      </c>
      <c r="D16" s="82"/>
      <c r="E16" s="63"/>
      <c r="F16" s="64">
        <f>SUM(F6:F15)</f>
        <v>6011.02</v>
      </c>
      <c r="G16" s="130"/>
      <c r="H16" s="28" t="s">
        <v>46</v>
      </c>
      <c r="I16" s="62"/>
      <c r="J16" s="63"/>
      <c r="K16" s="64">
        <f>SUM(K5:K15)</f>
        <v>644.76</v>
      </c>
      <c r="M16" s="47"/>
      <c r="N16" s="14"/>
      <c r="O16" s="47"/>
      <c r="P16" s="14"/>
    </row>
    <row r="17" spans="2:16" ht="15">
      <c r="B17" s="135"/>
      <c r="C17" s="92"/>
      <c r="D17" s="73"/>
      <c r="E17" s="9"/>
      <c r="F17" s="25"/>
      <c r="G17" s="130"/>
      <c r="H17" s="9"/>
      <c r="I17" s="9"/>
      <c r="J17" s="9"/>
      <c r="K17" s="30"/>
      <c r="M17" s="14"/>
      <c r="N17" s="14"/>
      <c r="O17" s="14"/>
      <c r="P17" s="14"/>
    </row>
    <row r="18" spans="2:16" ht="15">
      <c r="B18" s="135"/>
      <c r="C18" s="138" t="s">
        <v>41</v>
      </c>
      <c r="D18" s="139"/>
      <c r="E18" s="139"/>
      <c r="F18" s="58"/>
      <c r="G18" s="130"/>
      <c r="H18" s="9"/>
      <c r="I18" s="9"/>
      <c r="J18" s="9"/>
      <c r="K18" s="30"/>
      <c r="M18" s="14"/>
      <c r="N18" s="14"/>
      <c r="O18" s="14"/>
      <c r="P18" s="14"/>
    </row>
    <row r="19" spans="2:16" ht="15">
      <c r="B19" s="135"/>
      <c r="C19" s="92"/>
      <c r="D19" s="73"/>
      <c r="E19" s="9"/>
      <c r="F19" s="25"/>
      <c r="G19" s="130"/>
      <c r="H19" s="138" t="s">
        <v>41</v>
      </c>
      <c r="I19" s="139"/>
      <c r="J19" s="139"/>
      <c r="K19" s="30"/>
      <c r="M19" s="14"/>
      <c r="N19" s="14"/>
      <c r="O19" s="14"/>
      <c r="P19" s="14"/>
    </row>
    <row r="20" spans="2:16" ht="15">
      <c r="B20" s="135"/>
      <c r="C20" s="92">
        <v>775.6</v>
      </c>
      <c r="D20" s="73" t="s">
        <v>58</v>
      </c>
      <c r="E20" s="49" t="s">
        <v>36</v>
      </c>
      <c r="F20" s="48"/>
      <c r="G20" s="130"/>
      <c r="H20" s="9">
        <v>152.76</v>
      </c>
      <c r="I20" s="9" t="s">
        <v>58</v>
      </c>
      <c r="J20" s="9" t="s">
        <v>37</v>
      </c>
      <c r="K20" s="35"/>
      <c r="M20" s="14"/>
      <c r="N20" s="14"/>
      <c r="O20" s="14"/>
      <c r="P20" s="14"/>
    </row>
    <row r="21" spans="2:16" ht="15">
      <c r="B21" s="135"/>
      <c r="C21" s="95">
        <v>785.13</v>
      </c>
      <c r="D21" s="83" t="s">
        <v>64</v>
      </c>
      <c r="E21" s="65" t="s">
        <v>38</v>
      </c>
      <c r="F21" s="48"/>
      <c r="G21" s="130"/>
      <c r="H21" s="30">
        <v>64.45</v>
      </c>
      <c r="I21" s="9" t="s">
        <v>83</v>
      </c>
      <c r="J21" s="9" t="s">
        <v>39</v>
      </c>
      <c r="K21" s="30"/>
      <c r="M21" s="14"/>
      <c r="N21" s="14"/>
      <c r="O21" s="14"/>
      <c r="P21" s="14"/>
    </row>
    <row r="22" spans="2:16" ht="15">
      <c r="B22" s="135"/>
      <c r="C22" s="96" t="s">
        <v>75</v>
      </c>
      <c r="D22" s="83" t="s">
        <v>68</v>
      </c>
      <c r="E22" s="49" t="s">
        <v>57</v>
      </c>
      <c r="F22" s="52"/>
      <c r="G22" s="130"/>
      <c r="H22" s="30">
        <v>96.26</v>
      </c>
      <c r="I22" s="9" t="s">
        <v>83</v>
      </c>
      <c r="J22" s="66" t="s">
        <v>57</v>
      </c>
      <c r="K22" s="30"/>
      <c r="M22" s="14"/>
      <c r="N22" s="14"/>
      <c r="O22" s="14"/>
      <c r="P22" s="14"/>
    </row>
    <row r="23" spans="2:16" ht="15">
      <c r="B23" s="135"/>
      <c r="C23" s="97">
        <v>1435</v>
      </c>
      <c r="D23" s="9" t="s">
        <v>83</v>
      </c>
      <c r="E23" s="49" t="s">
        <v>70</v>
      </c>
      <c r="F23" s="52"/>
      <c r="G23" s="130"/>
      <c r="H23" s="53">
        <v>245.7</v>
      </c>
      <c r="I23" s="9" t="s">
        <v>83</v>
      </c>
      <c r="J23" s="49" t="s">
        <v>66</v>
      </c>
      <c r="K23" s="27"/>
      <c r="M23" s="14"/>
      <c r="N23" s="14"/>
      <c r="O23" s="14"/>
      <c r="P23" s="14"/>
    </row>
    <row r="24" spans="2:16" ht="15">
      <c r="B24" s="135"/>
      <c r="C24" s="98">
        <v>396.44</v>
      </c>
      <c r="D24" s="9" t="s">
        <v>86</v>
      </c>
      <c r="E24" s="49">
        <v>1.2023</v>
      </c>
      <c r="F24" s="52"/>
      <c r="G24" s="130"/>
      <c r="H24" s="53">
        <v>53.18</v>
      </c>
      <c r="I24" s="9" t="s">
        <v>86</v>
      </c>
      <c r="J24" s="49">
        <v>1.2023</v>
      </c>
      <c r="K24" s="27"/>
      <c r="M24" s="14"/>
      <c r="N24" s="14"/>
      <c r="O24" s="14"/>
      <c r="P24" s="14"/>
    </row>
    <row r="25" spans="2:16" ht="15">
      <c r="B25" s="135"/>
      <c r="C25" s="98">
        <v>396.44</v>
      </c>
      <c r="D25" s="9" t="s">
        <v>88</v>
      </c>
      <c r="E25" s="49">
        <v>2.2023</v>
      </c>
      <c r="F25" s="52"/>
      <c r="G25" s="130"/>
      <c r="H25" s="53">
        <v>53.18</v>
      </c>
      <c r="I25" s="9" t="s">
        <v>88</v>
      </c>
      <c r="J25" s="49">
        <v>2.2023</v>
      </c>
      <c r="K25" s="27"/>
      <c r="M25" s="14"/>
      <c r="N25" s="14"/>
      <c r="O25" s="14"/>
      <c r="P25" s="14"/>
    </row>
    <row r="26" spans="2:16" ht="15">
      <c r="B26" s="135"/>
      <c r="C26" s="98">
        <v>1189.32</v>
      </c>
      <c r="D26" s="9" t="s">
        <v>90</v>
      </c>
      <c r="E26" s="49" t="s">
        <v>89</v>
      </c>
      <c r="F26" s="52"/>
      <c r="G26" s="130"/>
      <c r="H26" s="53">
        <v>159.54</v>
      </c>
      <c r="I26" s="9" t="s">
        <v>90</v>
      </c>
      <c r="J26" s="49" t="s">
        <v>89</v>
      </c>
      <c r="K26" s="53"/>
      <c r="M26" s="14"/>
      <c r="N26" s="14"/>
      <c r="O26" s="14"/>
      <c r="P26" s="14"/>
    </row>
    <row r="27" spans="2:16" ht="15">
      <c r="B27" s="135"/>
      <c r="C27" s="96" t="s">
        <v>94</v>
      </c>
      <c r="D27" s="73" t="s">
        <v>102</v>
      </c>
      <c r="E27" s="49" t="s">
        <v>93</v>
      </c>
      <c r="F27" s="52"/>
      <c r="G27" s="130"/>
      <c r="H27" s="9">
        <v>212.72</v>
      </c>
      <c r="I27" s="73" t="s">
        <v>102</v>
      </c>
      <c r="J27" s="49" t="s">
        <v>93</v>
      </c>
      <c r="K27" s="53"/>
      <c r="M27" s="14"/>
      <c r="N27" s="14"/>
      <c r="O27" s="14"/>
      <c r="P27" s="14"/>
    </row>
    <row r="28" spans="2:16" ht="15">
      <c r="B28" s="135"/>
      <c r="C28" s="99"/>
      <c r="D28" s="73"/>
      <c r="E28" s="49" t="s">
        <v>103</v>
      </c>
      <c r="F28" s="52">
        <f>396.44*2</f>
        <v>792.88</v>
      </c>
      <c r="G28" s="130"/>
      <c r="H28" s="9"/>
      <c r="I28" s="73"/>
      <c r="J28" s="49" t="s">
        <v>103</v>
      </c>
      <c r="K28" s="53">
        <f>53.18*2</f>
        <v>106.36</v>
      </c>
      <c r="M28" s="14"/>
      <c r="N28" s="14"/>
      <c r="O28" s="14"/>
      <c r="P28" s="14"/>
    </row>
    <row r="29" spans="2:16" ht="15">
      <c r="B29" s="135"/>
      <c r="C29" s="99"/>
      <c r="D29" s="73"/>
      <c r="E29" s="49">
        <v>12.2023</v>
      </c>
      <c r="F29" s="52">
        <v>542.85</v>
      </c>
      <c r="G29" s="130"/>
      <c r="H29" s="9"/>
      <c r="I29" s="73"/>
      <c r="J29" s="49">
        <v>12.2023</v>
      </c>
      <c r="K29" s="53">
        <v>72.82</v>
      </c>
      <c r="M29" s="14"/>
      <c r="N29" s="14"/>
      <c r="O29" s="14"/>
      <c r="P29" s="14"/>
    </row>
    <row r="30" spans="2:16" ht="15">
      <c r="B30" s="135"/>
      <c r="C30" s="99"/>
      <c r="D30" s="73"/>
      <c r="E30" s="66">
        <v>1.2024</v>
      </c>
      <c r="F30" s="52">
        <f>533.73*2</f>
        <v>1067.46</v>
      </c>
      <c r="G30" s="130"/>
      <c r="H30" s="9"/>
      <c r="I30" s="73"/>
      <c r="J30" s="66">
        <v>1.2024</v>
      </c>
      <c r="K30" s="53">
        <f>71.6*2</f>
        <v>143.2</v>
      </c>
      <c r="M30" s="14"/>
      <c r="N30" s="14"/>
      <c r="O30" s="14"/>
      <c r="P30" s="14"/>
    </row>
    <row r="31" spans="2:16" ht="15">
      <c r="B31" s="136"/>
      <c r="C31" s="94" t="s">
        <v>46</v>
      </c>
      <c r="D31" s="82"/>
      <c r="E31" s="63"/>
      <c r="F31" s="64">
        <f>SUM(F19:F30)</f>
        <v>2403.19</v>
      </c>
      <c r="G31" s="130"/>
      <c r="H31" s="28" t="s">
        <v>46</v>
      </c>
      <c r="I31" s="62"/>
      <c r="J31" s="63"/>
      <c r="K31" s="64">
        <f>SUM(K20:K30)</f>
        <v>322.38</v>
      </c>
      <c r="M31" s="14"/>
      <c r="N31" s="14"/>
      <c r="O31" s="14"/>
      <c r="P31" s="14"/>
    </row>
    <row r="32" spans="2:16" ht="15.75">
      <c r="B32" s="17"/>
      <c r="C32" s="100"/>
      <c r="D32" s="84"/>
      <c r="E32" s="18"/>
      <c r="F32" s="32"/>
      <c r="G32" s="130"/>
      <c r="H32" s="19"/>
      <c r="I32" s="19"/>
      <c r="J32" s="19"/>
      <c r="K32" s="34"/>
      <c r="M32" s="14"/>
      <c r="N32" s="14"/>
      <c r="O32" s="14"/>
      <c r="P32" s="14"/>
    </row>
    <row r="33" spans="2:16" ht="15">
      <c r="B33" s="134" t="s">
        <v>42</v>
      </c>
      <c r="C33" s="92" t="s">
        <v>72</v>
      </c>
      <c r="D33" s="73" t="s">
        <v>68</v>
      </c>
      <c r="E33" s="49" t="s">
        <v>69</v>
      </c>
      <c r="F33" s="27"/>
      <c r="G33" s="130"/>
      <c r="H33" s="30">
        <v>287.76</v>
      </c>
      <c r="I33" s="9" t="s">
        <v>83</v>
      </c>
      <c r="J33" s="66" t="s">
        <v>57</v>
      </c>
      <c r="K33" s="9"/>
      <c r="M33" s="45"/>
      <c r="N33" s="14"/>
      <c r="O33" s="14"/>
      <c r="P33" s="14"/>
    </row>
    <row r="34" spans="2:16" ht="14.25" customHeight="1">
      <c r="B34" s="135"/>
      <c r="C34" s="101">
        <v>2846.68</v>
      </c>
      <c r="D34" s="9" t="s">
        <v>83</v>
      </c>
      <c r="E34" s="49" t="s">
        <v>70</v>
      </c>
      <c r="F34" s="9"/>
      <c r="G34" s="130"/>
      <c r="H34" s="30">
        <v>735.05</v>
      </c>
      <c r="I34" s="9" t="s">
        <v>83</v>
      </c>
      <c r="J34" s="49" t="s">
        <v>66</v>
      </c>
      <c r="K34" s="9"/>
      <c r="M34" s="14"/>
      <c r="N34" s="14"/>
      <c r="O34" s="14"/>
      <c r="P34" s="14"/>
    </row>
    <row r="35" spans="2:16" ht="15">
      <c r="B35" s="135"/>
      <c r="C35" s="95" t="s">
        <v>87</v>
      </c>
      <c r="D35" s="9" t="s">
        <v>86</v>
      </c>
      <c r="E35" s="49">
        <v>1.2023</v>
      </c>
      <c r="F35" s="9"/>
      <c r="G35" s="130"/>
      <c r="H35" s="9">
        <v>159.54</v>
      </c>
      <c r="I35" s="9" t="s">
        <v>86</v>
      </c>
      <c r="J35" s="49">
        <v>1.2023</v>
      </c>
      <c r="K35" s="9"/>
      <c r="M35" s="14"/>
      <c r="N35" s="14"/>
      <c r="O35" s="14"/>
      <c r="P35" s="14"/>
    </row>
    <row r="36" spans="2:16" ht="15">
      <c r="B36" s="135"/>
      <c r="C36" s="95" t="s">
        <v>87</v>
      </c>
      <c r="D36" s="9" t="s">
        <v>88</v>
      </c>
      <c r="E36" s="49">
        <v>2.2023</v>
      </c>
      <c r="F36" s="9"/>
      <c r="G36" s="130"/>
      <c r="H36" s="9">
        <v>159.54</v>
      </c>
      <c r="I36" s="9" t="s">
        <v>88</v>
      </c>
      <c r="J36" s="49">
        <v>2.2023</v>
      </c>
      <c r="K36" s="9"/>
      <c r="M36" s="14"/>
      <c r="N36" s="14"/>
      <c r="O36" s="14"/>
      <c r="P36" s="14"/>
    </row>
    <row r="37" spans="2:16" ht="15">
      <c r="B37" s="135"/>
      <c r="C37" s="95" t="s">
        <v>91</v>
      </c>
      <c r="D37" s="9" t="s">
        <v>90</v>
      </c>
      <c r="E37" s="49" t="s">
        <v>89</v>
      </c>
      <c r="F37" s="9"/>
      <c r="G37" s="130"/>
      <c r="H37" s="9">
        <v>478.62</v>
      </c>
      <c r="I37" s="9" t="s">
        <v>90</v>
      </c>
      <c r="J37" s="49" t="s">
        <v>89</v>
      </c>
      <c r="K37" s="69"/>
      <c r="M37" s="14"/>
      <c r="N37" s="14"/>
      <c r="O37" s="14"/>
      <c r="P37" s="14"/>
    </row>
    <row r="38" spans="2:16" ht="15">
      <c r="B38" s="135"/>
      <c r="C38" s="92" t="s">
        <v>95</v>
      </c>
      <c r="D38" s="73" t="s">
        <v>102</v>
      </c>
      <c r="E38" s="49" t="s">
        <v>93</v>
      </c>
      <c r="F38" s="27"/>
      <c r="G38" s="130"/>
      <c r="H38" s="9">
        <v>638.16</v>
      </c>
      <c r="I38" s="73" t="s">
        <v>102</v>
      </c>
      <c r="J38" s="49" t="s">
        <v>93</v>
      </c>
      <c r="K38" s="30"/>
      <c r="M38" s="14"/>
      <c r="N38" s="14"/>
      <c r="O38" s="14"/>
      <c r="P38" s="14"/>
    </row>
    <row r="39" spans="2:16" ht="15">
      <c r="B39" s="135"/>
      <c r="C39" s="92"/>
      <c r="D39" s="73"/>
      <c r="E39" s="49" t="s">
        <v>103</v>
      </c>
      <c r="F39" s="9">
        <f>754.2*2</f>
        <v>1508.4</v>
      </c>
      <c r="G39" s="130"/>
      <c r="H39" s="9"/>
      <c r="I39" s="9"/>
      <c r="J39" s="49" t="s">
        <v>103</v>
      </c>
      <c r="K39" s="30">
        <f>159.54*2</f>
        <v>319.08</v>
      </c>
      <c r="M39" s="14"/>
      <c r="N39" s="14"/>
      <c r="O39" s="14"/>
      <c r="P39" s="14"/>
    </row>
    <row r="40" spans="2:16" ht="15">
      <c r="B40" s="135"/>
      <c r="C40" s="95"/>
      <c r="D40" s="73"/>
      <c r="E40" s="49">
        <v>12.2023</v>
      </c>
      <c r="F40" s="25">
        <v>1032.73</v>
      </c>
      <c r="G40" s="130"/>
      <c r="H40" s="9"/>
      <c r="I40" s="9"/>
      <c r="J40" s="49">
        <v>12.2023</v>
      </c>
      <c r="K40" s="30">
        <v>218.46</v>
      </c>
      <c r="M40" s="14"/>
      <c r="N40" s="14"/>
      <c r="O40" s="14"/>
      <c r="P40" s="14"/>
    </row>
    <row r="41" spans="2:16" ht="15">
      <c r="B41" s="136"/>
      <c r="C41" s="92"/>
      <c r="D41" s="73"/>
      <c r="E41" s="66">
        <v>1.2024</v>
      </c>
      <c r="F41" s="27">
        <f>999.11*2</f>
        <v>1998.22</v>
      </c>
      <c r="G41" s="130"/>
      <c r="H41" s="9"/>
      <c r="I41" s="9"/>
      <c r="J41" s="66">
        <v>1.2024</v>
      </c>
      <c r="K41" s="30">
        <f>214.79*2</f>
        <v>429.58</v>
      </c>
      <c r="M41" s="14"/>
      <c r="N41" s="14"/>
      <c r="O41" s="14"/>
      <c r="P41" s="14"/>
    </row>
    <row r="42" spans="2:16" ht="15.75">
      <c r="B42" s="111"/>
      <c r="C42" s="92"/>
      <c r="D42" s="73"/>
      <c r="E42" s="9"/>
      <c r="F42" s="27"/>
      <c r="G42" s="130"/>
      <c r="H42" s="9"/>
      <c r="I42" s="9"/>
      <c r="J42" s="9"/>
      <c r="K42" s="30"/>
      <c r="M42" s="14"/>
      <c r="N42" s="14"/>
      <c r="O42" s="14"/>
      <c r="P42" s="14"/>
    </row>
    <row r="43" spans="2:16" ht="15.75">
      <c r="B43" s="15" t="s">
        <v>10</v>
      </c>
      <c r="C43" s="94">
        <f>SUM(C33:C41)</f>
        <v>2846.68</v>
      </c>
      <c r="D43" s="85"/>
      <c r="E43" s="4"/>
      <c r="F43" s="28">
        <f>SUM(F33:F42)</f>
        <v>4539.35</v>
      </c>
      <c r="G43" s="130"/>
      <c r="H43" s="16">
        <f>SUM(H33:H41)</f>
        <v>2458.6699999999996</v>
      </c>
      <c r="I43" s="4"/>
      <c r="J43" s="4"/>
      <c r="K43" s="31">
        <f>SUM(K33:K42)</f>
        <v>967.1199999999999</v>
      </c>
      <c r="M43" s="14"/>
      <c r="N43" s="14"/>
      <c r="O43" s="14"/>
      <c r="P43" s="14"/>
    </row>
    <row r="44" spans="2:16" ht="15.75">
      <c r="B44" s="17"/>
      <c r="C44" s="102"/>
      <c r="D44" s="84"/>
      <c r="E44" s="18"/>
      <c r="F44" s="32"/>
      <c r="G44" s="130"/>
      <c r="H44" s="18"/>
      <c r="I44" s="18"/>
      <c r="J44" s="18"/>
      <c r="K44" s="35"/>
      <c r="M44" s="14"/>
      <c r="N44" s="14"/>
      <c r="O44" s="14"/>
      <c r="P44" s="14"/>
    </row>
    <row r="45" spans="2:16" ht="15">
      <c r="B45" s="134" t="s">
        <v>43</v>
      </c>
      <c r="C45" s="140" t="s">
        <v>44</v>
      </c>
      <c r="D45" s="141"/>
      <c r="E45" s="142"/>
      <c r="F45" s="9"/>
      <c r="G45" s="130"/>
      <c r="H45" s="140" t="s">
        <v>44</v>
      </c>
      <c r="I45" s="141"/>
      <c r="J45" s="142"/>
      <c r="K45" s="30"/>
      <c r="M45" s="46"/>
      <c r="N45" s="14"/>
      <c r="O45" s="14"/>
      <c r="P45" s="14"/>
    </row>
    <row r="46" spans="2:16" ht="15">
      <c r="B46" s="135"/>
      <c r="C46" s="92">
        <v>2187.85</v>
      </c>
      <c r="D46" s="73" t="s">
        <v>58</v>
      </c>
      <c r="E46" s="9" t="s">
        <v>36</v>
      </c>
      <c r="F46" s="27"/>
      <c r="G46" s="130"/>
      <c r="H46" s="9">
        <v>1069.56</v>
      </c>
      <c r="I46" s="9" t="s">
        <v>58</v>
      </c>
      <c r="J46" s="9" t="s">
        <v>37</v>
      </c>
      <c r="K46" s="35"/>
      <c r="M46" s="46"/>
      <c r="N46" s="14"/>
      <c r="O46" s="14"/>
      <c r="P46" s="14"/>
    </row>
    <row r="47" spans="2:16" ht="15">
      <c r="B47" s="135"/>
      <c r="C47" s="92" t="s">
        <v>65</v>
      </c>
      <c r="D47" s="73" t="s">
        <v>64</v>
      </c>
      <c r="E47" s="51" t="s">
        <v>38</v>
      </c>
      <c r="F47" s="27"/>
      <c r="G47" s="130"/>
      <c r="H47" s="27">
        <v>451.15</v>
      </c>
      <c r="I47" s="9" t="s">
        <v>83</v>
      </c>
      <c r="J47" s="9" t="s">
        <v>39</v>
      </c>
      <c r="K47" s="27"/>
      <c r="M47" s="46"/>
      <c r="N47" s="14"/>
      <c r="O47" s="14"/>
      <c r="P47" s="14"/>
    </row>
    <row r="48" spans="2:16" ht="15">
      <c r="B48" s="135"/>
      <c r="C48" s="92"/>
      <c r="D48" s="73"/>
      <c r="E48" s="75"/>
      <c r="F48" s="27"/>
      <c r="G48" s="130"/>
      <c r="H48" s="77"/>
      <c r="I48" s="9"/>
      <c r="J48" s="76"/>
      <c r="K48" s="77"/>
      <c r="M48" s="46"/>
      <c r="N48" s="14"/>
      <c r="O48" s="14"/>
      <c r="P48" s="14"/>
    </row>
    <row r="49" spans="2:16" ht="15">
      <c r="B49" s="135"/>
      <c r="C49" s="92" t="s">
        <v>79</v>
      </c>
      <c r="D49" s="73" t="s">
        <v>68</v>
      </c>
      <c r="E49" s="66" t="s">
        <v>69</v>
      </c>
      <c r="F49" s="27"/>
      <c r="G49" s="130"/>
      <c r="H49" s="70">
        <v>103.12</v>
      </c>
      <c r="I49" s="9" t="s">
        <v>83</v>
      </c>
      <c r="J49" s="66" t="s">
        <v>57</v>
      </c>
      <c r="K49" s="70"/>
      <c r="M49" s="46"/>
      <c r="N49" s="14"/>
      <c r="O49" s="14"/>
      <c r="P49" s="14"/>
    </row>
    <row r="50" spans="2:16" ht="15">
      <c r="B50" s="135"/>
      <c r="C50" s="93">
        <v>3037.52</v>
      </c>
      <c r="D50" s="9" t="s">
        <v>83</v>
      </c>
      <c r="E50" s="49" t="s">
        <v>70</v>
      </c>
      <c r="F50" s="27"/>
      <c r="G50" s="130"/>
      <c r="H50" s="70">
        <v>263.25</v>
      </c>
      <c r="I50" s="9" t="s">
        <v>83</v>
      </c>
      <c r="J50" s="49" t="s">
        <v>66</v>
      </c>
      <c r="K50" s="70"/>
      <c r="M50" s="46"/>
      <c r="N50" s="14"/>
      <c r="O50" s="14"/>
      <c r="P50" s="14"/>
    </row>
    <row r="51" spans="2:16" ht="15">
      <c r="B51" s="135"/>
      <c r="C51" s="93">
        <v>984.18</v>
      </c>
      <c r="D51" s="9" t="s">
        <v>86</v>
      </c>
      <c r="E51" s="49">
        <v>1.2023</v>
      </c>
      <c r="F51" s="27"/>
      <c r="G51" s="130"/>
      <c r="H51" s="70">
        <v>56.98</v>
      </c>
      <c r="I51" s="9" t="s">
        <v>86</v>
      </c>
      <c r="J51" s="49">
        <v>1.2023</v>
      </c>
      <c r="K51" s="70"/>
      <c r="M51" s="46"/>
      <c r="N51" s="14"/>
      <c r="O51" s="14"/>
      <c r="P51" s="14"/>
    </row>
    <row r="52" spans="2:16" ht="15">
      <c r="B52" s="135"/>
      <c r="C52" s="93">
        <v>984.18</v>
      </c>
      <c r="D52" s="9" t="s">
        <v>88</v>
      </c>
      <c r="E52" s="49">
        <v>2.2023</v>
      </c>
      <c r="F52" s="27"/>
      <c r="G52" s="130"/>
      <c r="H52" s="70">
        <v>56.98</v>
      </c>
      <c r="I52" s="9" t="s">
        <v>88</v>
      </c>
      <c r="J52" s="49">
        <v>2.2023</v>
      </c>
      <c r="K52" s="70"/>
      <c r="M52" s="46"/>
      <c r="N52" s="14"/>
      <c r="O52" s="14"/>
      <c r="P52" s="14"/>
    </row>
    <row r="53" spans="2:16" ht="15">
      <c r="B53" s="135"/>
      <c r="C53" s="93">
        <v>2952.54</v>
      </c>
      <c r="D53" s="9" t="s">
        <v>90</v>
      </c>
      <c r="E53" s="49" t="s">
        <v>89</v>
      </c>
      <c r="F53" s="27"/>
      <c r="G53" s="130"/>
      <c r="H53" s="70">
        <v>170.94</v>
      </c>
      <c r="I53" s="9" t="s">
        <v>90</v>
      </c>
      <c r="J53" s="49" t="s">
        <v>89</v>
      </c>
      <c r="K53" s="70"/>
      <c r="M53" s="46"/>
      <c r="N53" s="14"/>
      <c r="O53" s="14"/>
      <c r="P53" s="14"/>
    </row>
    <row r="54" spans="2:16" ht="15">
      <c r="B54" s="135"/>
      <c r="C54" s="92" t="s">
        <v>96</v>
      </c>
      <c r="D54" s="73" t="s">
        <v>102</v>
      </c>
      <c r="E54" s="49" t="s">
        <v>93</v>
      </c>
      <c r="F54" s="9"/>
      <c r="G54" s="130"/>
      <c r="H54" s="9">
        <v>227.92</v>
      </c>
      <c r="I54" s="73" t="s">
        <v>102</v>
      </c>
      <c r="J54" s="49" t="s">
        <v>93</v>
      </c>
      <c r="K54" s="71"/>
      <c r="M54" s="46"/>
      <c r="N54" s="14"/>
      <c r="O54" s="14"/>
      <c r="P54" s="14"/>
    </row>
    <row r="55" spans="2:16" ht="15">
      <c r="B55" s="135"/>
      <c r="C55" s="92"/>
      <c r="D55" s="73"/>
      <c r="E55" s="49" t="s">
        <v>103</v>
      </c>
      <c r="F55" s="9">
        <f>984.18*2</f>
        <v>1968.36</v>
      </c>
      <c r="G55" s="130"/>
      <c r="H55" s="9"/>
      <c r="I55" s="73"/>
      <c r="J55" s="49" t="s">
        <v>103</v>
      </c>
      <c r="K55" s="71">
        <f>56.98*2</f>
        <v>113.96</v>
      </c>
      <c r="M55" s="46"/>
      <c r="N55" s="14"/>
      <c r="O55" s="14"/>
      <c r="P55" s="14"/>
    </row>
    <row r="56" spans="2:16" ht="15">
      <c r="B56" s="135"/>
      <c r="C56" s="92"/>
      <c r="D56" s="73"/>
      <c r="E56" s="49">
        <v>12.2023</v>
      </c>
      <c r="F56" s="9">
        <v>1347.66</v>
      </c>
      <c r="G56" s="130"/>
      <c r="H56" s="9"/>
      <c r="I56" s="73"/>
      <c r="J56" s="49">
        <v>12.2023</v>
      </c>
      <c r="K56" s="71">
        <v>78.02</v>
      </c>
      <c r="M56" s="46"/>
      <c r="N56" s="14"/>
      <c r="O56" s="14"/>
      <c r="P56" s="14"/>
    </row>
    <row r="57" spans="2:16" ht="15">
      <c r="B57" s="135"/>
      <c r="C57" s="92"/>
      <c r="D57" s="73"/>
      <c r="E57" s="66">
        <v>1.2024</v>
      </c>
      <c r="F57" s="9">
        <f>1308.75*2</f>
        <v>2617.5</v>
      </c>
      <c r="G57" s="130"/>
      <c r="H57" s="9"/>
      <c r="I57" s="73"/>
      <c r="J57" s="66">
        <v>1.2024</v>
      </c>
      <c r="K57" s="71">
        <f>76.71*2</f>
        <v>153.42</v>
      </c>
      <c r="M57" s="46"/>
      <c r="N57" s="14"/>
      <c r="O57" s="14"/>
      <c r="P57" s="14"/>
    </row>
    <row r="58" spans="2:16" ht="15">
      <c r="B58" s="135"/>
      <c r="C58" s="103" t="s">
        <v>45</v>
      </c>
      <c r="D58" s="85"/>
      <c r="E58" s="4"/>
      <c r="F58" s="61">
        <f>SUM(F49:F57)</f>
        <v>5933.52</v>
      </c>
      <c r="G58" s="130"/>
      <c r="H58" s="58" t="s">
        <v>45</v>
      </c>
      <c r="I58" s="59"/>
      <c r="J58" s="4"/>
      <c r="K58" s="26">
        <f>SUM(K45:K57)</f>
        <v>345.4</v>
      </c>
      <c r="M58" s="46"/>
      <c r="N58" s="14"/>
      <c r="O58" s="14"/>
      <c r="P58" s="14"/>
    </row>
    <row r="59" spans="2:16" ht="15">
      <c r="B59" s="135"/>
      <c r="C59" s="92"/>
      <c r="D59" s="73"/>
      <c r="E59" s="9"/>
      <c r="F59" s="9"/>
      <c r="G59" s="130"/>
      <c r="H59" s="9"/>
      <c r="I59" s="9"/>
      <c r="J59" s="9"/>
      <c r="K59" s="27"/>
      <c r="M59" s="46"/>
      <c r="N59" s="14"/>
      <c r="O59" s="14"/>
      <c r="P59" s="14"/>
    </row>
    <row r="60" spans="2:16" ht="15">
      <c r="B60" s="135"/>
      <c r="C60" s="92"/>
      <c r="D60" s="73"/>
      <c r="E60" s="9"/>
      <c r="F60" s="9"/>
      <c r="G60" s="130"/>
      <c r="H60" s="9"/>
      <c r="I60" s="9"/>
      <c r="J60" s="9"/>
      <c r="K60" s="9"/>
      <c r="M60" s="46"/>
      <c r="N60" s="14"/>
      <c r="O60" s="14"/>
      <c r="P60" s="14"/>
    </row>
    <row r="61" spans="2:16" ht="15">
      <c r="B61" s="135"/>
      <c r="C61" s="140" t="s">
        <v>47</v>
      </c>
      <c r="D61" s="141"/>
      <c r="E61" s="142"/>
      <c r="F61" s="9"/>
      <c r="G61" s="130"/>
      <c r="H61" s="140" t="s">
        <v>47</v>
      </c>
      <c r="I61" s="141"/>
      <c r="J61" s="142"/>
      <c r="K61" s="30"/>
      <c r="M61" s="46"/>
      <c r="N61" s="14"/>
      <c r="O61" s="14"/>
      <c r="P61" s="14"/>
    </row>
    <row r="62" spans="2:16" ht="15">
      <c r="B62" s="135"/>
      <c r="C62" s="90">
        <v>1132.12</v>
      </c>
      <c r="D62" s="73" t="s">
        <v>56</v>
      </c>
      <c r="E62" s="49">
        <v>12.2021</v>
      </c>
      <c r="F62" s="48"/>
      <c r="G62" s="130"/>
      <c r="H62" s="9">
        <v>764.04</v>
      </c>
      <c r="I62" s="9">
        <v>16.08</v>
      </c>
      <c r="J62" s="9" t="s">
        <v>37</v>
      </c>
      <c r="K62" s="35"/>
      <c r="M62" s="46"/>
      <c r="N62" s="14"/>
      <c r="O62" s="14"/>
      <c r="P62" s="14"/>
    </row>
    <row r="63" spans="2:16" ht="15">
      <c r="B63" s="135"/>
      <c r="C63" s="92">
        <v>4584.36</v>
      </c>
      <c r="D63" s="73" t="s">
        <v>56</v>
      </c>
      <c r="E63" s="73" t="s">
        <v>60</v>
      </c>
      <c r="F63" s="48"/>
      <c r="G63" s="130"/>
      <c r="H63" s="9">
        <v>257.8</v>
      </c>
      <c r="I63" s="9" t="s">
        <v>61</v>
      </c>
      <c r="J63" s="9" t="s">
        <v>60</v>
      </c>
      <c r="K63" s="27"/>
      <c r="M63" s="46"/>
      <c r="N63" s="14"/>
      <c r="O63" s="14"/>
      <c r="P63" s="14"/>
    </row>
    <row r="64" spans="2:16" ht="15">
      <c r="B64" s="135"/>
      <c r="C64" s="92">
        <v>1146.09</v>
      </c>
      <c r="D64" s="73" t="s">
        <v>62</v>
      </c>
      <c r="E64" s="78" t="s">
        <v>63</v>
      </c>
      <c r="F64" s="48"/>
      <c r="G64" s="130"/>
      <c r="H64" s="27">
        <v>64.45</v>
      </c>
      <c r="I64" s="9" t="s">
        <v>83</v>
      </c>
      <c r="J64" s="76">
        <v>5.2022</v>
      </c>
      <c r="K64" s="27"/>
      <c r="M64" s="46"/>
      <c r="N64" s="14"/>
      <c r="O64" s="14"/>
      <c r="P64" s="14"/>
    </row>
    <row r="65" spans="2:16" ht="15">
      <c r="B65" s="135"/>
      <c r="C65" s="92">
        <v>1839.58</v>
      </c>
      <c r="D65" s="73" t="s">
        <v>62</v>
      </c>
      <c r="E65" s="66" t="s">
        <v>57</v>
      </c>
      <c r="F65" s="48"/>
      <c r="G65" s="130"/>
      <c r="H65" s="71">
        <v>103.12</v>
      </c>
      <c r="I65" s="9" t="s">
        <v>83</v>
      </c>
      <c r="J65" s="66" t="s">
        <v>57</v>
      </c>
      <c r="K65" s="71"/>
      <c r="M65" s="14"/>
      <c r="N65" s="14"/>
      <c r="O65" s="14"/>
      <c r="P65" s="14"/>
    </row>
    <row r="66" spans="2:16" ht="15">
      <c r="B66" s="135"/>
      <c r="C66" s="92" t="s">
        <v>77</v>
      </c>
      <c r="D66" s="73">
        <v>20.12</v>
      </c>
      <c r="E66" s="49" t="s">
        <v>76</v>
      </c>
      <c r="F66" s="48"/>
      <c r="G66" s="130"/>
      <c r="H66" s="71">
        <v>263.25</v>
      </c>
      <c r="I66" s="9" t="s">
        <v>83</v>
      </c>
      <c r="J66" s="49" t="s">
        <v>66</v>
      </c>
      <c r="K66" s="71"/>
      <c r="M66" s="14"/>
      <c r="N66" s="14"/>
      <c r="O66" s="14"/>
      <c r="P66" s="14"/>
    </row>
    <row r="67" spans="2:16" ht="15">
      <c r="B67" s="135"/>
      <c r="C67" s="104">
        <v>1839.58</v>
      </c>
      <c r="D67" s="9" t="s">
        <v>83</v>
      </c>
      <c r="E67" s="66" t="s">
        <v>78</v>
      </c>
      <c r="F67" s="48"/>
      <c r="G67" s="130"/>
      <c r="H67" s="9">
        <v>56.98</v>
      </c>
      <c r="I67" s="9" t="s">
        <v>86</v>
      </c>
      <c r="J67" s="49">
        <v>1.2023</v>
      </c>
      <c r="K67" s="9"/>
      <c r="M67" s="14"/>
      <c r="N67" s="14"/>
      <c r="O67" s="14"/>
      <c r="P67" s="14"/>
    </row>
    <row r="68" spans="2:16" ht="15">
      <c r="B68" s="135"/>
      <c r="C68" s="104">
        <v>984.18</v>
      </c>
      <c r="D68" s="9" t="s">
        <v>86</v>
      </c>
      <c r="E68" s="49">
        <v>1.2023</v>
      </c>
      <c r="F68" s="48"/>
      <c r="G68" s="130"/>
      <c r="H68" s="9">
        <v>56.98</v>
      </c>
      <c r="I68" s="9" t="s">
        <v>88</v>
      </c>
      <c r="J68" s="49">
        <v>2.2023</v>
      </c>
      <c r="K68" s="71"/>
      <c r="M68" s="14"/>
      <c r="N68" s="14"/>
      <c r="O68" s="14"/>
      <c r="P68" s="14"/>
    </row>
    <row r="69" spans="2:16" ht="15">
      <c r="B69" s="135"/>
      <c r="C69" s="104">
        <v>984.18</v>
      </c>
      <c r="D69" s="9" t="s">
        <v>88</v>
      </c>
      <c r="E69" s="49">
        <v>2.2023</v>
      </c>
      <c r="F69" s="48"/>
      <c r="G69" s="130"/>
      <c r="H69" s="9">
        <v>170.94</v>
      </c>
      <c r="I69" s="9" t="s">
        <v>90</v>
      </c>
      <c r="J69" s="49" t="s">
        <v>89</v>
      </c>
      <c r="M69" s="14"/>
      <c r="N69" s="14"/>
      <c r="O69" s="14"/>
      <c r="P69" s="14"/>
    </row>
    <row r="70" spans="2:16" ht="15">
      <c r="B70" s="135"/>
      <c r="C70" s="104">
        <v>2952.54</v>
      </c>
      <c r="D70" s="9" t="s">
        <v>90</v>
      </c>
      <c r="E70" s="49" t="s">
        <v>89</v>
      </c>
      <c r="F70" s="48"/>
      <c r="G70" s="130"/>
      <c r="H70" s="9">
        <v>227.92</v>
      </c>
      <c r="I70" s="73" t="s">
        <v>102</v>
      </c>
      <c r="J70" s="49" t="s">
        <v>93</v>
      </c>
      <c r="K70" s="71"/>
      <c r="M70" s="14"/>
      <c r="N70" s="14"/>
      <c r="O70" s="14"/>
      <c r="P70" s="14"/>
    </row>
    <row r="71" spans="2:16" ht="15">
      <c r="B71" s="135"/>
      <c r="C71" s="92" t="s">
        <v>96</v>
      </c>
      <c r="D71" s="73" t="s">
        <v>102</v>
      </c>
      <c r="E71" s="49" t="s">
        <v>93</v>
      </c>
      <c r="F71" s="9"/>
      <c r="G71" s="130"/>
      <c r="H71" s="9"/>
      <c r="I71" s="9"/>
      <c r="J71" s="49" t="s">
        <v>103</v>
      </c>
      <c r="K71" s="71">
        <f>56.98*2</f>
        <v>113.96</v>
      </c>
      <c r="M71" s="14"/>
      <c r="N71" s="14"/>
      <c r="O71" s="14"/>
      <c r="P71" s="14"/>
    </row>
    <row r="72" spans="2:16" ht="15">
      <c r="B72" s="135"/>
      <c r="C72" s="92"/>
      <c r="D72" s="73"/>
      <c r="E72" s="49" t="s">
        <v>103</v>
      </c>
      <c r="F72" s="9">
        <f>984.18*2</f>
        <v>1968.36</v>
      </c>
      <c r="G72" s="130"/>
      <c r="H72" s="9"/>
      <c r="I72" s="9"/>
      <c r="J72" s="49">
        <v>12.2023</v>
      </c>
      <c r="K72" s="71">
        <v>78.02</v>
      </c>
      <c r="M72" s="14"/>
      <c r="N72" s="14"/>
      <c r="O72" s="14"/>
      <c r="P72" s="14"/>
    </row>
    <row r="73" spans="2:16" ht="15">
      <c r="B73" s="135"/>
      <c r="C73" s="92"/>
      <c r="D73" s="73"/>
      <c r="E73" s="49">
        <v>12.2023</v>
      </c>
      <c r="F73" s="9">
        <v>1347.66</v>
      </c>
      <c r="G73" s="130"/>
      <c r="H73" s="9"/>
      <c r="I73" s="9"/>
      <c r="J73" s="66">
        <v>1.2024</v>
      </c>
      <c r="K73" s="71">
        <f>76.71*2</f>
        <v>153.42</v>
      </c>
      <c r="M73" s="14"/>
      <c r="N73" s="14"/>
      <c r="O73" s="14"/>
      <c r="P73" s="14"/>
    </row>
    <row r="74" spans="2:16" ht="15">
      <c r="B74" s="135"/>
      <c r="C74" s="92"/>
      <c r="D74" s="73"/>
      <c r="E74" s="66">
        <v>1.2024</v>
      </c>
      <c r="F74" s="9">
        <f>1308.75*2</f>
        <v>2617.5</v>
      </c>
      <c r="G74" s="130"/>
      <c r="H74" s="9"/>
      <c r="I74" s="9"/>
      <c r="J74" s="66"/>
      <c r="K74" s="71"/>
      <c r="M74" s="14"/>
      <c r="N74" s="14"/>
      <c r="O74" s="14"/>
      <c r="P74" s="14"/>
    </row>
    <row r="75" spans="2:16" ht="15">
      <c r="B75" s="135"/>
      <c r="C75" s="103" t="s">
        <v>45</v>
      </c>
      <c r="D75" s="85"/>
      <c r="E75" s="4"/>
      <c r="F75" s="61">
        <f>SUM(F62:F74)</f>
        <v>5933.52</v>
      </c>
      <c r="G75" s="130"/>
      <c r="H75" s="58" t="s">
        <v>45</v>
      </c>
      <c r="I75" s="59"/>
      <c r="J75" s="4"/>
      <c r="K75" s="61">
        <f>SUM(K62:K74)</f>
        <v>345.4</v>
      </c>
      <c r="M75" s="47"/>
      <c r="N75" s="14"/>
      <c r="O75" s="14"/>
      <c r="P75" s="14"/>
    </row>
    <row r="76" spans="2:16" ht="15">
      <c r="B76" s="135"/>
      <c r="F76" s="27"/>
      <c r="G76" s="130"/>
      <c r="H76" s="9"/>
      <c r="I76" s="9"/>
      <c r="J76" s="9"/>
      <c r="K76" s="30"/>
      <c r="M76" s="14"/>
      <c r="N76" s="14"/>
      <c r="O76" s="14"/>
      <c r="P76" s="14"/>
    </row>
    <row r="77" spans="2:16" ht="15">
      <c r="B77" s="135"/>
      <c r="C77" s="92"/>
      <c r="D77" s="73"/>
      <c r="E77" s="9"/>
      <c r="F77" s="27"/>
      <c r="G77" s="130"/>
      <c r="H77" s="9"/>
      <c r="I77" s="9"/>
      <c r="J77" s="9"/>
      <c r="K77" s="30"/>
      <c r="M77" s="14"/>
      <c r="N77" s="14"/>
      <c r="O77" s="14"/>
      <c r="P77" s="14"/>
    </row>
    <row r="78" spans="2:16" ht="15">
      <c r="B78" s="135"/>
      <c r="C78" s="140" t="s">
        <v>48</v>
      </c>
      <c r="D78" s="141"/>
      <c r="E78" s="142"/>
      <c r="F78" s="27"/>
      <c r="G78" s="130"/>
      <c r="H78" s="140" t="s">
        <v>48</v>
      </c>
      <c r="I78" s="141"/>
      <c r="J78" s="142"/>
      <c r="K78" s="30"/>
      <c r="M78" s="14"/>
      <c r="N78" s="14"/>
      <c r="O78" s="14"/>
      <c r="P78" s="14"/>
    </row>
    <row r="79" spans="2:16" ht="15">
      <c r="B79" s="135"/>
      <c r="C79" s="92">
        <v>307.92</v>
      </c>
      <c r="D79" s="73" t="s">
        <v>58</v>
      </c>
      <c r="E79" s="49">
        <v>12.2021</v>
      </c>
      <c r="F79" s="27"/>
      <c r="G79" s="130"/>
      <c r="H79" s="9">
        <v>1069.56</v>
      </c>
      <c r="I79" s="9" t="s">
        <v>58</v>
      </c>
      <c r="J79" s="9" t="s">
        <v>37</v>
      </c>
      <c r="K79" s="35"/>
      <c r="M79" s="14"/>
      <c r="N79" s="14"/>
      <c r="O79" s="14"/>
      <c r="P79" s="14"/>
    </row>
    <row r="80" spans="2:16" ht="15">
      <c r="B80" s="135"/>
      <c r="C80" s="92">
        <v>1558.6</v>
      </c>
      <c r="D80" s="73" t="s">
        <v>64</v>
      </c>
      <c r="E80" s="65" t="s">
        <v>38</v>
      </c>
      <c r="F80" s="25"/>
      <c r="G80" s="130"/>
      <c r="H80" s="30">
        <v>451.15</v>
      </c>
      <c r="I80" s="9" t="s">
        <v>83</v>
      </c>
      <c r="J80" s="9" t="s">
        <v>39</v>
      </c>
      <c r="K80" s="30"/>
      <c r="M80" s="14"/>
      <c r="N80" s="14"/>
      <c r="O80" s="14"/>
      <c r="P80" s="14"/>
    </row>
    <row r="81" spans="2:16" ht="15">
      <c r="B81" s="135"/>
      <c r="C81" s="92" t="s">
        <v>81</v>
      </c>
      <c r="D81" s="73" t="s">
        <v>68</v>
      </c>
      <c r="E81" s="66" t="s">
        <v>69</v>
      </c>
      <c r="F81" s="29"/>
      <c r="G81" s="130"/>
      <c r="H81" s="70">
        <v>20.62</v>
      </c>
      <c r="I81" s="9" t="s">
        <v>83</v>
      </c>
      <c r="J81" s="66" t="s">
        <v>57</v>
      </c>
      <c r="K81" s="70"/>
      <c r="M81" s="14"/>
      <c r="N81" s="14"/>
      <c r="O81" s="14"/>
      <c r="P81" s="14"/>
    </row>
    <row r="82" spans="2:16" ht="15">
      <c r="B82" s="135"/>
      <c r="C82" s="105">
        <v>607.52</v>
      </c>
      <c r="D82" s="9" t="s">
        <v>83</v>
      </c>
      <c r="E82" s="49" t="s">
        <v>70</v>
      </c>
      <c r="F82" s="29"/>
      <c r="G82" s="130"/>
      <c r="H82" s="70">
        <v>52.65</v>
      </c>
      <c r="I82" s="9" t="s">
        <v>83</v>
      </c>
      <c r="J82" s="49" t="s">
        <v>66</v>
      </c>
      <c r="K82" s="71"/>
      <c r="M82" s="14"/>
      <c r="N82" s="14"/>
      <c r="O82" s="14"/>
      <c r="P82" s="14"/>
    </row>
    <row r="83" spans="2:16" ht="15">
      <c r="B83" s="135"/>
      <c r="C83" s="105">
        <v>312.87</v>
      </c>
      <c r="D83" s="9" t="s">
        <v>86</v>
      </c>
      <c r="E83" s="49">
        <v>1.2023</v>
      </c>
      <c r="F83" s="29"/>
      <c r="G83" s="130"/>
      <c r="H83" s="70">
        <v>11.4</v>
      </c>
      <c r="I83" s="9" t="s">
        <v>86</v>
      </c>
      <c r="J83" s="49">
        <v>1.2023</v>
      </c>
      <c r="K83" s="71"/>
      <c r="M83" s="14"/>
      <c r="N83" s="14"/>
      <c r="O83" s="14"/>
      <c r="P83" s="14"/>
    </row>
    <row r="84" spans="2:16" ht="15">
      <c r="B84" s="135"/>
      <c r="C84" s="105">
        <v>312.87</v>
      </c>
      <c r="D84" s="9" t="s">
        <v>88</v>
      </c>
      <c r="E84" s="49">
        <v>2.2023</v>
      </c>
      <c r="F84" s="29"/>
      <c r="G84" s="130"/>
      <c r="H84" s="70">
        <v>11.4</v>
      </c>
      <c r="I84" s="9" t="s">
        <v>88</v>
      </c>
      <c r="J84" s="49">
        <v>2.2023</v>
      </c>
      <c r="K84" s="71"/>
      <c r="M84" s="14"/>
      <c r="N84" s="14"/>
      <c r="O84" s="14"/>
      <c r="P84" s="14"/>
    </row>
    <row r="85" spans="2:16" ht="15">
      <c r="B85" s="135"/>
      <c r="C85" s="105">
        <v>938.61</v>
      </c>
      <c r="D85" s="9" t="s">
        <v>90</v>
      </c>
      <c r="E85" s="49" t="s">
        <v>89</v>
      </c>
      <c r="F85" s="29"/>
      <c r="G85" s="130"/>
      <c r="H85" s="70">
        <v>34.2</v>
      </c>
      <c r="I85" s="9" t="s">
        <v>90</v>
      </c>
      <c r="J85" s="49" t="s">
        <v>89</v>
      </c>
      <c r="K85" s="109"/>
      <c r="M85" s="14"/>
      <c r="N85" s="14"/>
      <c r="O85" s="14"/>
      <c r="P85" s="14"/>
    </row>
    <row r="86" spans="2:16" ht="15">
      <c r="B86" s="135"/>
      <c r="C86" s="92" t="s">
        <v>97</v>
      </c>
      <c r="D86" s="73" t="s">
        <v>102</v>
      </c>
      <c r="E86" s="49" t="s">
        <v>93</v>
      </c>
      <c r="F86" s="29"/>
      <c r="G86" s="130"/>
      <c r="H86" s="9">
        <v>45.6</v>
      </c>
      <c r="I86" s="73" t="s">
        <v>102</v>
      </c>
      <c r="J86" s="49" t="s">
        <v>93</v>
      </c>
      <c r="K86" s="30"/>
      <c r="M86" s="14"/>
      <c r="N86" s="14"/>
      <c r="O86" s="14"/>
      <c r="P86" s="14"/>
    </row>
    <row r="87" spans="2:16" ht="15">
      <c r="B87" s="135"/>
      <c r="C87" s="92"/>
      <c r="D87" s="73"/>
      <c r="E87" s="49" t="s">
        <v>103</v>
      </c>
      <c r="F87" s="29">
        <f>312.87*2</f>
        <v>625.74</v>
      </c>
      <c r="G87" s="130"/>
      <c r="H87" s="9"/>
      <c r="I87" s="73"/>
      <c r="J87" s="49" t="s">
        <v>103</v>
      </c>
      <c r="K87" s="53">
        <f>11.4*2</f>
        <v>22.8</v>
      </c>
      <c r="M87" s="14"/>
      <c r="N87" s="14"/>
      <c r="O87" s="14"/>
      <c r="P87" s="14"/>
    </row>
    <row r="88" spans="2:16" ht="15">
      <c r="B88" s="135"/>
      <c r="C88" s="92"/>
      <c r="D88" s="73"/>
      <c r="E88" s="49">
        <v>12.2023</v>
      </c>
      <c r="F88" s="29">
        <v>428.41</v>
      </c>
      <c r="G88" s="130"/>
      <c r="H88" s="9"/>
      <c r="I88" s="73"/>
      <c r="J88" s="49">
        <v>12.2023</v>
      </c>
      <c r="K88" s="53">
        <v>15.6</v>
      </c>
      <c r="M88" s="14"/>
      <c r="N88" s="14"/>
      <c r="O88" s="14"/>
      <c r="P88" s="14"/>
    </row>
    <row r="89" spans="2:16" ht="15">
      <c r="B89" s="135"/>
      <c r="C89" s="92"/>
      <c r="D89" s="73"/>
      <c r="E89" s="66">
        <v>1.2024</v>
      </c>
      <c r="F89" s="29">
        <f>404.95*2</f>
        <v>809.9</v>
      </c>
      <c r="G89" s="130"/>
      <c r="H89" s="9"/>
      <c r="I89" s="73"/>
      <c r="J89" s="66">
        <v>1.2024</v>
      </c>
      <c r="K89" s="53">
        <f>15.34*2</f>
        <v>30.68</v>
      </c>
      <c r="M89" s="14"/>
      <c r="N89" s="14"/>
      <c r="O89" s="14"/>
      <c r="P89" s="14"/>
    </row>
    <row r="90" spans="2:16" ht="15">
      <c r="B90" s="135"/>
      <c r="C90" s="103" t="s">
        <v>45</v>
      </c>
      <c r="D90" s="85"/>
      <c r="E90" s="4"/>
      <c r="F90" s="61">
        <f>SUM(F79:F89)</f>
        <v>1864.0500000000002</v>
      </c>
      <c r="G90" s="130"/>
      <c r="H90" s="58" t="s">
        <v>45</v>
      </c>
      <c r="I90" s="59"/>
      <c r="J90" s="4"/>
      <c r="K90" s="61">
        <f>SUM(K77:K89)</f>
        <v>69.08</v>
      </c>
      <c r="M90" s="14"/>
      <c r="N90" s="14"/>
      <c r="O90" s="14"/>
      <c r="P90" s="14"/>
    </row>
    <row r="91" spans="2:16" ht="15">
      <c r="B91" s="135"/>
      <c r="C91" s="106"/>
      <c r="D91" s="86"/>
      <c r="E91" s="67"/>
      <c r="F91" s="68"/>
      <c r="G91" s="130"/>
      <c r="H91" s="9"/>
      <c r="I91" s="9"/>
      <c r="J91" s="9"/>
      <c r="K91" s="30"/>
      <c r="M91" s="14"/>
      <c r="N91" s="14"/>
      <c r="O91" s="14"/>
      <c r="P91" s="14"/>
    </row>
    <row r="92" spans="2:16" ht="15">
      <c r="B92" s="135"/>
      <c r="C92" s="106"/>
      <c r="D92" s="86"/>
      <c r="E92" s="67"/>
      <c r="F92" s="68"/>
      <c r="G92" s="130"/>
      <c r="H92" s="9"/>
      <c r="I92" s="9"/>
      <c r="J92" s="9"/>
      <c r="K92" s="30"/>
      <c r="M92" s="14"/>
      <c r="N92" s="14"/>
      <c r="O92" s="14"/>
      <c r="P92" s="14"/>
    </row>
    <row r="93" spans="2:16" ht="15">
      <c r="B93" s="135"/>
      <c r="C93" s="140" t="s">
        <v>49</v>
      </c>
      <c r="D93" s="141"/>
      <c r="E93" s="142"/>
      <c r="F93" s="68"/>
      <c r="G93" s="130"/>
      <c r="H93" s="140" t="s">
        <v>49</v>
      </c>
      <c r="I93" s="141"/>
      <c r="J93" s="142"/>
      <c r="K93" s="30"/>
      <c r="M93" s="14"/>
      <c r="N93" s="14"/>
      <c r="O93" s="14"/>
      <c r="P93" s="14"/>
    </row>
    <row r="94" spans="2:16" ht="15">
      <c r="B94" s="135"/>
      <c r="C94" s="107">
        <v>3727.45</v>
      </c>
      <c r="D94" s="87" t="s">
        <v>58</v>
      </c>
      <c r="E94" s="9" t="s">
        <v>36</v>
      </c>
      <c r="F94" s="25"/>
      <c r="G94" s="130"/>
      <c r="H94" s="9">
        <v>1069.61</v>
      </c>
      <c r="I94" s="9" t="s">
        <v>59</v>
      </c>
      <c r="J94" s="9" t="s">
        <v>37</v>
      </c>
      <c r="K94" s="35"/>
      <c r="M94" s="14"/>
      <c r="N94" s="14"/>
      <c r="O94" s="14"/>
      <c r="P94" s="14"/>
    </row>
    <row r="95" spans="2:16" ht="15">
      <c r="B95" s="135"/>
      <c r="C95" s="107">
        <v>3773.45</v>
      </c>
      <c r="D95" s="87" t="s">
        <v>64</v>
      </c>
      <c r="E95" s="51" t="s">
        <v>38</v>
      </c>
      <c r="F95" s="25"/>
      <c r="G95" s="130"/>
      <c r="H95" s="27">
        <v>451.15</v>
      </c>
      <c r="I95" s="9" t="s">
        <v>83</v>
      </c>
      <c r="J95" s="9" t="s">
        <v>39</v>
      </c>
      <c r="K95" s="27"/>
      <c r="M95" s="14"/>
      <c r="N95" s="14"/>
      <c r="O95" s="14"/>
      <c r="P95" s="14"/>
    </row>
    <row r="96" spans="2:16" ht="15">
      <c r="B96" s="135"/>
      <c r="C96" s="107" t="s">
        <v>80</v>
      </c>
      <c r="D96" s="87" t="s">
        <v>68</v>
      </c>
      <c r="E96" s="66" t="s">
        <v>69</v>
      </c>
      <c r="F96" s="25"/>
      <c r="G96" s="130"/>
      <c r="H96" s="70">
        <v>41.26</v>
      </c>
      <c r="I96" s="9" t="s">
        <v>83</v>
      </c>
      <c r="J96" s="66" t="s">
        <v>57</v>
      </c>
      <c r="K96" s="70"/>
      <c r="M96" s="14"/>
      <c r="N96" s="14"/>
      <c r="O96" s="14"/>
      <c r="P96" s="14"/>
    </row>
    <row r="97" spans="2:16" ht="15">
      <c r="B97" s="135"/>
      <c r="C97" s="101">
        <v>1856.68</v>
      </c>
      <c r="D97" s="9" t="s">
        <v>83</v>
      </c>
      <c r="E97" s="49" t="s">
        <v>70</v>
      </c>
      <c r="F97" s="25"/>
      <c r="G97" s="130"/>
      <c r="H97" s="70">
        <v>105.3</v>
      </c>
      <c r="I97" s="9" t="s">
        <v>83</v>
      </c>
      <c r="J97" s="49" t="s">
        <v>66</v>
      </c>
      <c r="K97" s="70"/>
      <c r="M97" s="14"/>
      <c r="N97" s="14"/>
      <c r="O97" s="14"/>
      <c r="P97" s="14"/>
    </row>
    <row r="98" spans="2:16" ht="15">
      <c r="B98" s="135"/>
      <c r="C98" s="101">
        <v>480.7</v>
      </c>
      <c r="D98" s="9" t="s">
        <v>86</v>
      </c>
      <c r="E98" s="49">
        <v>1.2023</v>
      </c>
      <c r="F98" s="25"/>
      <c r="G98" s="130"/>
      <c r="H98" s="70">
        <v>22.79</v>
      </c>
      <c r="I98" s="9" t="s">
        <v>86</v>
      </c>
      <c r="J98" s="49">
        <v>1.2023</v>
      </c>
      <c r="K98" s="89"/>
      <c r="M98" s="14"/>
      <c r="N98" s="14"/>
      <c r="O98" s="14"/>
      <c r="P98" s="14"/>
    </row>
    <row r="99" spans="2:16" ht="15">
      <c r="B99" s="135"/>
      <c r="C99" s="101">
        <v>480.7</v>
      </c>
      <c r="D99" s="9" t="s">
        <v>88</v>
      </c>
      <c r="E99" s="49">
        <v>2.2023</v>
      </c>
      <c r="F99" s="25"/>
      <c r="G99" s="130"/>
      <c r="H99" s="70">
        <v>22.79</v>
      </c>
      <c r="I99" s="9" t="s">
        <v>88</v>
      </c>
      <c r="J99" s="49">
        <v>2.2023</v>
      </c>
      <c r="K99" s="89"/>
      <c r="M99" s="14"/>
      <c r="N99" s="14"/>
      <c r="O99" s="14"/>
      <c r="P99" s="14"/>
    </row>
    <row r="100" spans="2:16" ht="15">
      <c r="B100" s="135"/>
      <c r="C100" s="101">
        <v>1442.1</v>
      </c>
      <c r="D100" s="9" t="s">
        <v>90</v>
      </c>
      <c r="E100" s="49" t="s">
        <v>89</v>
      </c>
      <c r="F100" s="25"/>
      <c r="G100" s="130"/>
      <c r="H100" s="70">
        <v>68.37</v>
      </c>
      <c r="I100" s="9" t="s">
        <v>90</v>
      </c>
      <c r="J100" s="49" t="s">
        <v>89</v>
      </c>
      <c r="K100" s="89"/>
      <c r="M100" s="14"/>
      <c r="N100" s="14"/>
      <c r="O100" s="14"/>
      <c r="P100" s="14"/>
    </row>
    <row r="101" spans="2:16" ht="15">
      <c r="B101" s="135"/>
      <c r="C101" s="107" t="s">
        <v>98</v>
      </c>
      <c r="D101" s="73" t="s">
        <v>102</v>
      </c>
      <c r="E101" s="49" t="s">
        <v>93</v>
      </c>
      <c r="F101" s="25"/>
      <c r="G101" s="130"/>
      <c r="H101" s="9">
        <v>91.18</v>
      </c>
      <c r="I101" s="73" t="s">
        <v>102</v>
      </c>
      <c r="J101" s="49" t="s">
        <v>93</v>
      </c>
      <c r="K101" s="30"/>
      <c r="M101" s="14"/>
      <c r="N101" s="14"/>
      <c r="O101" s="14"/>
      <c r="P101" s="14"/>
    </row>
    <row r="102" spans="2:16" ht="15">
      <c r="B102" s="135"/>
      <c r="C102" s="106"/>
      <c r="D102" s="73"/>
      <c r="E102" s="49" t="s">
        <v>103</v>
      </c>
      <c r="F102" s="25">
        <f>480.7*2</f>
        <v>961.4</v>
      </c>
      <c r="G102" s="130"/>
      <c r="H102" s="9"/>
      <c r="I102" s="73"/>
      <c r="J102" s="49" t="s">
        <v>103</v>
      </c>
      <c r="K102" s="53">
        <f>22.79*2</f>
        <v>45.58</v>
      </c>
      <c r="M102" s="14"/>
      <c r="N102" s="14"/>
      <c r="O102" s="14"/>
      <c r="P102" s="14"/>
    </row>
    <row r="103" spans="2:16" ht="15">
      <c r="B103" s="135"/>
      <c r="C103" s="106"/>
      <c r="D103" s="73"/>
      <c r="E103" s="49">
        <v>12.2023</v>
      </c>
      <c r="F103" s="25">
        <v>658.23</v>
      </c>
      <c r="G103" s="130"/>
      <c r="H103" s="9"/>
      <c r="I103" s="73"/>
      <c r="J103" s="49">
        <v>12.2023</v>
      </c>
      <c r="K103" s="53">
        <v>31.21</v>
      </c>
      <c r="M103" s="14"/>
      <c r="N103" s="14"/>
      <c r="O103" s="14"/>
      <c r="P103" s="14"/>
    </row>
    <row r="104" spans="2:16" ht="15">
      <c r="B104" s="135"/>
      <c r="C104" s="106"/>
      <c r="D104" s="73"/>
      <c r="E104" s="66">
        <v>1.2024</v>
      </c>
      <c r="F104" s="25">
        <f>630.9*2</f>
        <v>1261.8</v>
      </c>
      <c r="G104" s="130"/>
      <c r="H104" s="9"/>
      <c r="I104" s="73"/>
      <c r="J104" s="66">
        <v>1.2024</v>
      </c>
      <c r="K104" s="53">
        <f>30.68*2</f>
        <v>61.36</v>
      </c>
      <c r="M104" s="14"/>
      <c r="N104" s="14"/>
      <c r="O104" s="14"/>
      <c r="P104" s="14"/>
    </row>
    <row r="105" spans="2:16" ht="15">
      <c r="B105" s="135"/>
      <c r="C105" s="103" t="s">
        <v>45</v>
      </c>
      <c r="D105" s="85"/>
      <c r="E105" s="4"/>
      <c r="F105" s="61">
        <f>SUM(F94:F104)</f>
        <v>2881.4300000000003</v>
      </c>
      <c r="G105" s="130"/>
      <c r="H105" s="58" t="s">
        <v>45</v>
      </c>
      <c r="I105" s="59"/>
      <c r="J105" s="4"/>
      <c r="K105" s="61">
        <f>SUM(K94:K104)</f>
        <v>138.14999999999998</v>
      </c>
      <c r="M105" s="14"/>
      <c r="N105" s="14"/>
      <c r="O105" s="14"/>
      <c r="P105" s="14"/>
    </row>
    <row r="106" spans="2:16" ht="15">
      <c r="B106" s="135"/>
      <c r="C106" s="106"/>
      <c r="D106" s="86"/>
      <c r="E106" s="67"/>
      <c r="F106" s="68"/>
      <c r="G106" s="130"/>
      <c r="H106" s="9"/>
      <c r="I106" s="9"/>
      <c r="J106" s="9"/>
      <c r="K106" s="30"/>
      <c r="M106" s="14"/>
      <c r="N106" s="14"/>
      <c r="O106" s="14"/>
      <c r="P106" s="14"/>
    </row>
    <row r="107" spans="2:16" ht="15">
      <c r="B107" s="135"/>
      <c r="C107" s="140" t="s">
        <v>50</v>
      </c>
      <c r="D107" s="141"/>
      <c r="E107" s="142"/>
      <c r="F107" s="68"/>
      <c r="G107" s="130"/>
      <c r="H107" s="140" t="s">
        <v>50</v>
      </c>
      <c r="I107" s="141"/>
      <c r="J107" s="142"/>
      <c r="K107" s="30"/>
      <c r="M107" s="14"/>
      <c r="N107" s="14"/>
      <c r="O107" s="14"/>
      <c r="P107" s="14"/>
    </row>
    <row r="108" spans="2:16" ht="15">
      <c r="B108" s="135"/>
      <c r="C108" s="101">
        <v>936.87</v>
      </c>
      <c r="D108" s="87" t="s">
        <v>68</v>
      </c>
      <c r="E108" s="66" t="s">
        <v>69</v>
      </c>
      <c r="G108" s="130"/>
      <c r="H108" s="9">
        <v>20.62</v>
      </c>
      <c r="I108" s="9" t="s">
        <v>83</v>
      </c>
      <c r="J108" s="66" t="s">
        <v>57</v>
      </c>
      <c r="K108" s="71"/>
      <c r="M108" s="14"/>
      <c r="N108" s="14"/>
      <c r="O108" s="14"/>
      <c r="P108" s="14"/>
    </row>
    <row r="109" spans="2:16" ht="15">
      <c r="B109" s="135"/>
      <c r="C109" s="93">
        <v>1249.16</v>
      </c>
      <c r="D109" s="73" t="s">
        <v>82</v>
      </c>
      <c r="E109" s="49" t="s">
        <v>70</v>
      </c>
      <c r="F109" s="27"/>
      <c r="G109" s="130"/>
      <c r="H109" s="9">
        <v>52.65</v>
      </c>
      <c r="I109" s="9" t="s">
        <v>83</v>
      </c>
      <c r="J109" s="49" t="s">
        <v>66</v>
      </c>
      <c r="K109" s="30"/>
      <c r="M109" s="14"/>
      <c r="N109" s="14"/>
      <c r="O109" s="14"/>
      <c r="P109" s="14"/>
    </row>
    <row r="110" spans="2:16" ht="15">
      <c r="B110" s="135"/>
      <c r="C110" s="93">
        <v>312.87</v>
      </c>
      <c r="D110" s="9" t="s">
        <v>86</v>
      </c>
      <c r="E110" s="49">
        <v>1.2023</v>
      </c>
      <c r="F110" s="27"/>
      <c r="G110" s="130"/>
      <c r="H110" s="9">
        <v>11.4</v>
      </c>
      <c r="I110" s="9" t="s">
        <v>86</v>
      </c>
      <c r="J110" s="49">
        <v>1.2023</v>
      </c>
      <c r="K110" s="30"/>
      <c r="M110" s="14"/>
      <c r="N110" s="14"/>
      <c r="O110" s="14"/>
      <c r="P110" s="14"/>
    </row>
    <row r="111" spans="2:16" ht="15">
      <c r="B111" s="135"/>
      <c r="C111" s="93">
        <v>312.87</v>
      </c>
      <c r="D111" s="9" t="s">
        <v>88</v>
      </c>
      <c r="E111" s="49">
        <v>2.2023</v>
      </c>
      <c r="F111" s="27"/>
      <c r="G111" s="130"/>
      <c r="H111" s="9">
        <v>11.4</v>
      </c>
      <c r="I111" s="9" t="s">
        <v>88</v>
      </c>
      <c r="J111" s="49">
        <v>2.2023</v>
      </c>
      <c r="K111" s="30"/>
      <c r="M111" s="14"/>
      <c r="N111" s="14"/>
      <c r="O111" s="14"/>
      <c r="P111" s="14"/>
    </row>
    <row r="112" spans="2:16" ht="15">
      <c r="B112" s="135"/>
      <c r="C112" s="93">
        <v>938.61</v>
      </c>
      <c r="D112" s="9" t="s">
        <v>90</v>
      </c>
      <c r="E112" s="49" t="s">
        <v>89</v>
      </c>
      <c r="F112" s="27"/>
      <c r="G112" s="130"/>
      <c r="H112" s="9">
        <v>34.2</v>
      </c>
      <c r="I112" s="9" t="s">
        <v>90</v>
      </c>
      <c r="J112" s="49" t="s">
        <v>89</v>
      </c>
      <c r="K112" s="30"/>
      <c r="M112" s="14"/>
      <c r="N112" s="14"/>
      <c r="O112" s="14"/>
      <c r="P112" s="14"/>
    </row>
    <row r="113" spans="2:16" ht="15">
      <c r="B113" s="135"/>
      <c r="C113" s="92" t="s">
        <v>97</v>
      </c>
      <c r="D113" s="73" t="s">
        <v>102</v>
      </c>
      <c r="E113" s="49" t="s">
        <v>93</v>
      </c>
      <c r="F113" s="27"/>
      <c r="G113" s="130"/>
      <c r="H113" s="9">
        <v>45.6</v>
      </c>
      <c r="I113" s="73" t="s">
        <v>102</v>
      </c>
      <c r="J113" s="49" t="s">
        <v>93</v>
      </c>
      <c r="K113" s="30"/>
      <c r="M113" s="14"/>
      <c r="N113" s="14"/>
      <c r="O113" s="14"/>
      <c r="P113" s="14"/>
    </row>
    <row r="114" spans="2:16" ht="15">
      <c r="B114" s="136"/>
      <c r="C114" s="92"/>
      <c r="D114" s="73"/>
      <c r="E114" s="49" t="s">
        <v>103</v>
      </c>
      <c r="F114" s="27">
        <f>312.87*2</f>
        <v>625.74</v>
      </c>
      <c r="G114" s="130"/>
      <c r="H114" s="9"/>
      <c r="I114" s="9"/>
      <c r="J114" s="49" t="s">
        <v>103</v>
      </c>
      <c r="K114" s="30">
        <f>11.4*2</f>
        <v>22.8</v>
      </c>
      <c r="M114" s="14"/>
      <c r="N114" s="14"/>
      <c r="O114" s="14"/>
      <c r="P114" s="14"/>
    </row>
    <row r="115" spans="2:16" ht="15.75">
      <c r="B115" s="111"/>
      <c r="C115" s="92"/>
      <c r="D115" s="73"/>
      <c r="E115" s="49">
        <v>12.2023</v>
      </c>
      <c r="F115" s="27">
        <v>428.41</v>
      </c>
      <c r="G115" s="130"/>
      <c r="H115" s="9"/>
      <c r="I115" s="9"/>
      <c r="J115" s="49">
        <v>12.2023</v>
      </c>
      <c r="K115" s="53">
        <v>15.6</v>
      </c>
      <c r="M115" s="14"/>
      <c r="N115" s="14"/>
      <c r="O115" s="14"/>
      <c r="P115" s="14"/>
    </row>
    <row r="116" spans="2:16" ht="15.75">
      <c r="B116" s="116"/>
      <c r="C116" s="92"/>
      <c r="D116" s="73"/>
      <c r="E116" s="66">
        <v>1.2024</v>
      </c>
      <c r="F116" s="27">
        <f>404.95*2</f>
        <v>809.9</v>
      </c>
      <c r="G116" s="130"/>
      <c r="H116" s="9"/>
      <c r="I116" s="9"/>
      <c r="J116" s="66">
        <v>1.2024</v>
      </c>
      <c r="K116" s="53">
        <f>15.34*2</f>
        <v>30.68</v>
      </c>
      <c r="M116" s="14"/>
      <c r="N116" s="14"/>
      <c r="O116" s="14"/>
      <c r="P116" s="14"/>
    </row>
    <row r="117" spans="2:16" ht="15.75">
      <c r="B117" s="15"/>
      <c r="C117" s="94" t="s">
        <v>45</v>
      </c>
      <c r="D117" s="85"/>
      <c r="E117" s="4"/>
      <c r="F117" s="28">
        <f>SUM(F108:F116)</f>
        <v>1864.0500000000002</v>
      </c>
      <c r="G117" s="130"/>
      <c r="H117" s="58" t="s">
        <v>45</v>
      </c>
      <c r="I117" s="59"/>
      <c r="J117" s="4"/>
      <c r="K117" s="61">
        <f>SUM(K108:K116)</f>
        <v>69.08</v>
      </c>
      <c r="M117" s="14"/>
      <c r="N117" s="14"/>
      <c r="O117" s="14"/>
      <c r="P117" s="14"/>
    </row>
    <row r="118" spans="2:16" ht="15.75">
      <c r="B118" s="17"/>
      <c r="C118" s="102"/>
      <c r="D118" s="84"/>
      <c r="E118" s="18"/>
      <c r="F118" s="32"/>
      <c r="G118" s="130"/>
      <c r="H118" s="18"/>
      <c r="I118" s="18"/>
      <c r="J118" s="18"/>
      <c r="M118" s="14"/>
      <c r="N118" s="14"/>
      <c r="O118" s="14"/>
      <c r="P118" s="14"/>
    </row>
    <row r="119" spans="2:16" ht="15">
      <c r="B119" s="137" t="s">
        <v>17</v>
      </c>
      <c r="C119" s="92">
        <v>7860.05</v>
      </c>
      <c r="D119" s="73" t="s">
        <v>58</v>
      </c>
      <c r="E119" s="9" t="s">
        <v>36</v>
      </c>
      <c r="F119" s="27"/>
      <c r="G119" s="130"/>
      <c r="H119" s="9">
        <v>1069.6</v>
      </c>
      <c r="I119" s="9" t="s">
        <v>58</v>
      </c>
      <c r="J119" s="9" t="s">
        <v>37</v>
      </c>
      <c r="K119" s="50"/>
      <c r="M119" s="46"/>
      <c r="N119" s="14"/>
      <c r="O119" s="14"/>
      <c r="P119" s="14"/>
    </row>
    <row r="120" spans="2:16" ht="15">
      <c r="B120" s="137"/>
      <c r="C120" s="92">
        <v>7957.05</v>
      </c>
      <c r="D120" s="73" t="s">
        <v>64</v>
      </c>
      <c r="E120" s="51" t="s">
        <v>38</v>
      </c>
      <c r="F120" s="27"/>
      <c r="G120" s="130"/>
      <c r="H120" s="27">
        <v>451.15</v>
      </c>
      <c r="I120" s="9" t="s">
        <v>83</v>
      </c>
      <c r="J120" s="9" t="s">
        <v>39</v>
      </c>
      <c r="K120" s="27"/>
      <c r="M120" s="14"/>
      <c r="N120" s="14"/>
      <c r="O120" s="14"/>
      <c r="P120" s="14"/>
    </row>
    <row r="121" spans="2:16" ht="15">
      <c r="B121" s="137"/>
      <c r="C121" s="93">
        <v>3316.26</v>
      </c>
      <c r="D121" s="73" t="s">
        <v>68</v>
      </c>
      <c r="E121" s="66" t="s">
        <v>69</v>
      </c>
      <c r="F121" s="27"/>
      <c r="G121" s="130"/>
      <c r="H121" s="70">
        <v>288.76</v>
      </c>
      <c r="I121" s="9" t="s">
        <v>83</v>
      </c>
      <c r="J121" s="66" t="s">
        <v>57</v>
      </c>
      <c r="K121" s="70"/>
      <c r="M121" s="47"/>
      <c r="N121" s="14"/>
      <c r="O121" s="14"/>
      <c r="P121" s="14"/>
    </row>
    <row r="122" spans="2:16" ht="15">
      <c r="B122" s="137"/>
      <c r="C122" s="93">
        <v>4421.68</v>
      </c>
      <c r="D122" s="9" t="s">
        <v>83</v>
      </c>
      <c r="E122" s="49" t="s">
        <v>70</v>
      </c>
      <c r="F122" s="27"/>
      <c r="G122" s="130"/>
      <c r="H122" s="30">
        <v>735.07</v>
      </c>
      <c r="I122" s="9" t="s">
        <v>83</v>
      </c>
      <c r="J122" s="49" t="s">
        <v>66</v>
      </c>
      <c r="K122" s="30"/>
      <c r="M122" s="14"/>
      <c r="N122" s="14"/>
      <c r="O122" s="14"/>
      <c r="P122" s="14"/>
    </row>
    <row r="123" spans="2:16" ht="15">
      <c r="B123" s="137"/>
      <c r="C123" s="93">
        <v>1189.31</v>
      </c>
      <c r="D123" s="9" t="s">
        <v>86</v>
      </c>
      <c r="E123" s="49">
        <v>1.2023</v>
      </c>
      <c r="F123" s="27"/>
      <c r="G123" s="130"/>
      <c r="H123" s="53">
        <v>159.54</v>
      </c>
      <c r="I123" s="9" t="s">
        <v>86</v>
      </c>
      <c r="J123" s="49">
        <v>1.2023</v>
      </c>
      <c r="K123" s="30"/>
      <c r="M123" s="14"/>
      <c r="N123" s="14"/>
      <c r="O123" s="14"/>
      <c r="P123" s="14"/>
    </row>
    <row r="124" spans="2:16" ht="15">
      <c r="B124" s="137"/>
      <c r="C124" s="93">
        <v>1189.31</v>
      </c>
      <c r="D124" s="9" t="s">
        <v>88</v>
      </c>
      <c r="E124" s="49">
        <v>2.2023</v>
      </c>
      <c r="F124" s="27"/>
      <c r="G124" s="130"/>
      <c r="H124" s="53">
        <v>159.54</v>
      </c>
      <c r="I124" s="9" t="s">
        <v>88</v>
      </c>
      <c r="J124" s="49">
        <v>2.2023</v>
      </c>
      <c r="K124" s="30"/>
      <c r="M124" s="14"/>
      <c r="N124" s="14"/>
      <c r="O124" s="14"/>
      <c r="P124" s="14"/>
    </row>
    <row r="125" spans="2:16" ht="15">
      <c r="B125" s="137"/>
      <c r="C125" s="93">
        <v>3567.93</v>
      </c>
      <c r="D125" s="9" t="s">
        <v>90</v>
      </c>
      <c r="E125" s="49" t="s">
        <v>89</v>
      </c>
      <c r="F125" s="27"/>
      <c r="G125" s="130"/>
      <c r="H125" s="53">
        <v>478.62</v>
      </c>
      <c r="I125" s="9" t="s">
        <v>90</v>
      </c>
      <c r="J125" s="49" t="s">
        <v>89</v>
      </c>
      <c r="K125" s="30"/>
      <c r="M125" s="14"/>
      <c r="N125" s="14"/>
      <c r="O125" s="14"/>
      <c r="P125" s="14"/>
    </row>
    <row r="126" spans="2:16" ht="15">
      <c r="B126" s="137"/>
      <c r="C126" s="92" t="s">
        <v>99</v>
      </c>
      <c r="D126" s="73" t="s">
        <v>102</v>
      </c>
      <c r="E126" s="49" t="s">
        <v>93</v>
      </c>
      <c r="F126" s="27"/>
      <c r="G126" s="130"/>
      <c r="H126" s="9">
        <v>638.16</v>
      </c>
      <c r="I126" s="73" t="s">
        <v>102</v>
      </c>
      <c r="J126" s="49" t="s">
        <v>93</v>
      </c>
      <c r="K126" s="30"/>
      <c r="M126" s="14"/>
      <c r="N126" s="14"/>
      <c r="O126" s="14"/>
      <c r="P126" s="14"/>
    </row>
    <row r="127" spans="2:16" ht="15">
      <c r="B127" s="137"/>
      <c r="C127" s="92"/>
      <c r="D127" s="73"/>
      <c r="E127" s="49" t="s">
        <v>103</v>
      </c>
      <c r="F127" s="9">
        <f>1189.31*2</f>
        <v>2378.62</v>
      </c>
      <c r="G127" s="130"/>
      <c r="H127" s="9"/>
      <c r="I127" s="9"/>
      <c r="J127" s="49" t="s">
        <v>103</v>
      </c>
      <c r="K127" s="30">
        <f>159.54*2</f>
        <v>319.08</v>
      </c>
      <c r="M127" s="14"/>
      <c r="N127" s="14"/>
      <c r="O127" s="14"/>
      <c r="P127" s="14"/>
    </row>
    <row r="128" spans="2:16" ht="15">
      <c r="B128" s="137"/>
      <c r="C128" s="92"/>
      <c r="D128" s="73"/>
      <c r="E128" s="49">
        <v>12.2023</v>
      </c>
      <c r="F128" s="27">
        <v>1628.54</v>
      </c>
      <c r="G128" s="130"/>
      <c r="H128" s="9"/>
      <c r="I128" s="9"/>
      <c r="J128" s="49">
        <v>12.2023</v>
      </c>
      <c r="K128" s="30">
        <v>218.46</v>
      </c>
      <c r="M128" s="14"/>
      <c r="N128" s="14"/>
      <c r="O128" s="14"/>
      <c r="P128" s="14"/>
    </row>
    <row r="129" spans="2:16" ht="15.75">
      <c r="B129" s="114"/>
      <c r="C129" s="112"/>
      <c r="D129" s="78"/>
      <c r="E129" s="66">
        <v>1.2024</v>
      </c>
      <c r="F129" s="77">
        <f>1584.91*2</f>
        <v>3169.82</v>
      </c>
      <c r="G129" s="130"/>
      <c r="H129" s="76"/>
      <c r="I129" s="76"/>
      <c r="J129" s="66">
        <v>1.2024</v>
      </c>
      <c r="K129" s="113">
        <f>214.79*2</f>
        <v>429.58</v>
      </c>
      <c r="M129" s="14"/>
      <c r="N129" s="14"/>
      <c r="O129" s="14"/>
      <c r="P129" s="14"/>
    </row>
    <row r="130" spans="2:16" ht="16.5" thickBot="1">
      <c r="B130" s="20" t="s">
        <v>10</v>
      </c>
      <c r="C130" s="108">
        <f>SUM(C119:C128)</f>
        <v>29501.590000000004</v>
      </c>
      <c r="D130" s="88"/>
      <c r="E130" s="21"/>
      <c r="F130" s="33">
        <f>SUM(F119:F129)</f>
        <v>7176.98</v>
      </c>
      <c r="G130" s="131"/>
      <c r="H130" s="22">
        <f>SUM(H119:H128)</f>
        <v>3980.4399999999996</v>
      </c>
      <c r="I130" s="21"/>
      <c r="J130" s="21"/>
      <c r="K130" s="36">
        <f>SUM(K119:K129)</f>
        <v>967.1199999999999</v>
      </c>
      <c r="M130" s="14"/>
      <c r="N130" s="14"/>
      <c r="O130" s="14"/>
      <c r="P130" s="14"/>
    </row>
    <row r="131" spans="2:16" ht="15.75">
      <c r="B131" s="17"/>
      <c r="C131" s="102"/>
      <c r="D131" s="84"/>
      <c r="E131" s="18"/>
      <c r="F131" s="32"/>
      <c r="G131" s="130"/>
      <c r="H131" s="18"/>
      <c r="I131" s="18"/>
      <c r="J131" s="18"/>
      <c r="K131" s="35"/>
      <c r="M131" s="14"/>
      <c r="N131" s="14"/>
      <c r="O131" s="14"/>
      <c r="P131" s="14"/>
    </row>
    <row r="132" spans="2:16" ht="15.75">
      <c r="B132" s="17"/>
      <c r="C132" s="102"/>
      <c r="D132" s="84"/>
      <c r="E132" s="18"/>
      <c r="F132" s="32"/>
      <c r="G132" s="130"/>
      <c r="H132" s="18"/>
      <c r="I132" s="18"/>
      <c r="J132" s="18"/>
      <c r="K132" s="32"/>
      <c r="L132" s="55"/>
      <c r="M132" s="14"/>
      <c r="N132" s="14"/>
      <c r="O132" s="14"/>
      <c r="P132" s="14"/>
    </row>
    <row r="133" spans="2:16" ht="30" customHeight="1">
      <c r="B133" s="134" t="s">
        <v>51</v>
      </c>
      <c r="C133" s="140" t="s">
        <v>52</v>
      </c>
      <c r="D133" s="141"/>
      <c r="E133" s="142"/>
      <c r="F133" s="9"/>
      <c r="G133" s="130"/>
      <c r="H133" s="140" t="s">
        <v>52</v>
      </c>
      <c r="I133" s="141"/>
      <c r="J133" s="142"/>
      <c r="K133" s="9"/>
      <c r="L133" s="55"/>
      <c r="M133" s="46"/>
      <c r="N133" s="14"/>
      <c r="O133" s="14"/>
      <c r="P133" s="14"/>
    </row>
    <row r="134" spans="2:16" ht="15" customHeight="1">
      <c r="B134" s="135"/>
      <c r="C134" s="92">
        <v>7860.05</v>
      </c>
      <c r="D134" s="73" t="s">
        <v>58</v>
      </c>
      <c r="E134" s="9" t="s">
        <v>36</v>
      </c>
      <c r="F134" s="27"/>
      <c r="G134" s="130"/>
      <c r="H134" s="9">
        <v>1069.26</v>
      </c>
      <c r="I134" s="9" t="s">
        <v>58</v>
      </c>
      <c r="J134" s="9" t="s">
        <v>37</v>
      </c>
      <c r="K134" s="50"/>
      <c r="L134" s="55"/>
      <c r="M134" s="14"/>
      <c r="N134" s="14"/>
      <c r="O134" s="14"/>
      <c r="P134" s="14"/>
    </row>
    <row r="135" spans="2:16" ht="15" customHeight="1">
      <c r="B135" s="135"/>
      <c r="C135" s="95">
        <v>7957.05</v>
      </c>
      <c r="D135" s="73" t="s">
        <v>64</v>
      </c>
      <c r="E135" s="51" t="s">
        <v>38</v>
      </c>
      <c r="F135" s="27"/>
      <c r="G135" s="130"/>
      <c r="H135" s="27">
        <v>451.15</v>
      </c>
      <c r="I135" s="9" t="s">
        <v>83</v>
      </c>
      <c r="J135" s="9" t="s">
        <v>39</v>
      </c>
      <c r="K135" s="27"/>
      <c r="L135" s="55"/>
      <c r="M135" s="47"/>
      <c r="N135" s="14"/>
      <c r="O135" s="14"/>
      <c r="P135" s="14"/>
    </row>
    <row r="136" spans="2:16" ht="15" customHeight="1">
      <c r="B136" s="135"/>
      <c r="C136" s="92" t="s">
        <v>73</v>
      </c>
      <c r="D136" s="73" t="s">
        <v>68</v>
      </c>
      <c r="E136" s="66" t="s">
        <v>69</v>
      </c>
      <c r="F136" s="27"/>
      <c r="G136" s="130"/>
      <c r="H136" s="70">
        <v>240.62</v>
      </c>
      <c r="I136" s="9" t="s">
        <v>83</v>
      </c>
      <c r="J136" s="66" t="s">
        <v>57</v>
      </c>
      <c r="K136" s="70"/>
      <c r="L136" s="55"/>
      <c r="M136" s="14"/>
      <c r="N136" s="14"/>
      <c r="O136" s="14"/>
      <c r="P136" s="14"/>
    </row>
    <row r="137" spans="2:16" ht="15" customHeight="1">
      <c r="B137" s="135"/>
      <c r="C137" s="93">
        <v>4870.84</v>
      </c>
      <c r="D137" s="9" t="s">
        <v>83</v>
      </c>
      <c r="E137" s="49" t="s">
        <v>70</v>
      </c>
      <c r="F137" s="27"/>
      <c r="G137" s="130"/>
      <c r="H137" s="70">
        <v>614.2</v>
      </c>
      <c r="I137" s="9" t="s">
        <v>83</v>
      </c>
      <c r="J137" s="49" t="s">
        <v>66</v>
      </c>
      <c r="K137" s="70"/>
      <c r="L137" s="55"/>
      <c r="M137" s="14"/>
      <c r="N137" s="14"/>
      <c r="O137" s="14"/>
      <c r="P137" s="14"/>
    </row>
    <row r="138" spans="2:16" ht="15" customHeight="1">
      <c r="B138" s="135"/>
      <c r="C138" s="93">
        <v>1281.16</v>
      </c>
      <c r="D138" s="9" t="s">
        <v>86</v>
      </c>
      <c r="E138" s="49">
        <v>1.2023</v>
      </c>
      <c r="F138" s="27"/>
      <c r="G138" s="130"/>
      <c r="H138" s="70">
        <v>139.95</v>
      </c>
      <c r="I138" s="9" t="s">
        <v>86</v>
      </c>
      <c r="J138" s="49">
        <v>1.2023</v>
      </c>
      <c r="K138" s="70"/>
      <c r="L138" s="55"/>
      <c r="M138" s="14"/>
      <c r="N138" s="14"/>
      <c r="O138" s="14"/>
      <c r="P138" s="14"/>
    </row>
    <row r="139" spans="2:16" ht="15" customHeight="1">
      <c r="B139" s="135"/>
      <c r="C139" s="93">
        <v>1281.16</v>
      </c>
      <c r="D139" s="9" t="s">
        <v>88</v>
      </c>
      <c r="E139" s="49">
        <v>2.2023</v>
      </c>
      <c r="F139" s="27"/>
      <c r="G139" s="130"/>
      <c r="H139" s="70">
        <v>139.95</v>
      </c>
      <c r="I139" s="9" t="s">
        <v>88</v>
      </c>
      <c r="J139" s="49">
        <v>2.2023</v>
      </c>
      <c r="K139" s="70"/>
      <c r="L139" s="55"/>
      <c r="M139" s="14"/>
      <c r="N139" s="14"/>
      <c r="O139" s="14"/>
      <c r="P139" s="14"/>
    </row>
    <row r="140" spans="2:16" ht="15" customHeight="1">
      <c r="B140" s="135"/>
      <c r="C140" s="93">
        <v>3843.48</v>
      </c>
      <c r="D140" s="9" t="s">
        <v>90</v>
      </c>
      <c r="E140" s="49" t="s">
        <v>89</v>
      </c>
      <c r="F140" s="27"/>
      <c r="G140" s="130"/>
      <c r="H140" s="70">
        <v>419.85</v>
      </c>
      <c r="I140" s="9" t="s">
        <v>90</v>
      </c>
      <c r="J140" s="49" t="s">
        <v>89</v>
      </c>
      <c r="K140" s="70"/>
      <c r="L140" s="55"/>
      <c r="M140" s="14"/>
      <c r="N140" s="14"/>
      <c r="O140" s="14"/>
      <c r="P140" s="14"/>
    </row>
    <row r="141" spans="2:16" ht="15" customHeight="1">
      <c r="B141" s="135"/>
      <c r="C141" s="92" t="s">
        <v>101</v>
      </c>
      <c r="D141" s="73" t="s">
        <v>102</v>
      </c>
      <c r="E141" s="49" t="s">
        <v>93</v>
      </c>
      <c r="F141" s="27"/>
      <c r="G141" s="130"/>
      <c r="H141" s="9">
        <v>559.8</v>
      </c>
      <c r="I141" s="73" t="s">
        <v>102</v>
      </c>
      <c r="J141" s="49" t="s">
        <v>93</v>
      </c>
      <c r="K141" s="70"/>
      <c r="L141" s="55"/>
      <c r="M141" s="14"/>
      <c r="N141" s="14"/>
      <c r="O141" s="14"/>
      <c r="P141" s="14"/>
    </row>
    <row r="142" spans="2:16" ht="15" customHeight="1">
      <c r="B142" s="135"/>
      <c r="C142" s="92"/>
      <c r="D142" s="73"/>
      <c r="E142" s="49" t="s">
        <v>103</v>
      </c>
      <c r="F142" s="27">
        <f>1281.16*2</f>
        <v>2562.32</v>
      </c>
      <c r="G142" s="130"/>
      <c r="H142" s="9"/>
      <c r="I142" s="73"/>
      <c r="J142" s="49" t="s">
        <v>103</v>
      </c>
      <c r="K142" s="70">
        <f>139.95*2</f>
        <v>279.9</v>
      </c>
      <c r="L142" s="55"/>
      <c r="M142" s="14"/>
      <c r="N142" s="14"/>
      <c r="O142" s="14"/>
      <c r="P142" s="14"/>
    </row>
    <row r="143" spans="2:16" ht="15" customHeight="1">
      <c r="B143" s="135"/>
      <c r="C143" s="92"/>
      <c r="D143" s="73"/>
      <c r="E143" s="49">
        <v>12.2023</v>
      </c>
      <c r="F143" s="27">
        <v>1754.33</v>
      </c>
      <c r="G143" s="130"/>
      <c r="H143" s="9"/>
      <c r="I143" s="73"/>
      <c r="J143" s="49">
        <v>12.2023</v>
      </c>
      <c r="K143" s="70">
        <v>182.05</v>
      </c>
      <c r="L143" s="55"/>
      <c r="M143" s="14"/>
      <c r="N143" s="14"/>
      <c r="O143" s="14"/>
      <c r="P143" s="14"/>
    </row>
    <row r="144" spans="2:16" ht="15" customHeight="1">
      <c r="B144" s="135"/>
      <c r="C144" s="92"/>
      <c r="D144" s="73"/>
      <c r="E144" s="66">
        <v>1.2024</v>
      </c>
      <c r="F144" s="27">
        <f>1692.31*2</f>
        <v>3384.62</v>
      </c>
      <c r="G144" s="130"/>
      <c r="H144" s="9"/>
      <c r="I144" s="73"/>
      <c r="J144" s="66">
        <v>1.2024</v>
      </c>
      <c r="K144" s="70">
        <f>178.99*2</f>
        <v>357.98</v>
      </c>
      <c r="L144" s="55"/>
      <c r="M144" s="14"/>
      <c r="N144" s="14"/>
      <c r="O144" s="14"/>
      <c r="P144" s="14"/>
    </row>
    <row r="145" spans="2:16" ht="15" customHeight="1">
      <c r="B145" s="135"/>
      <c r="C145" s="103" t="s">
        <v>45</v>
      </c>
      <c r="D145" s="85"/>
      <c r="E145" s="4"/>
      <c r="F145" s="61">
        <f>SUM(F134:F144)</f>
        <v>7701.2699999999995</v>
      </c>
      <c r="G145" s="130"/>
      <c r="H145" s="58" t="s">
        <v>45</v>
      </c>
      <c r="I145" s="59"/>
      <c r="J145" s="4"/>
      <c r="K145" s="61">
        <f>SUM(K134:K144)</f>
        <v>819.9300000000001</v>
      </c>
      <c r="L145" s="54"/>
      <c r="M145" s="14"/>
      <c r="N145" s="14"/>
      <c r="O145" s="14"/>
      <c r="P145" s="14"/>
    </row>
    <row r="146" spans="2:16" ht="15" customHeight="1">
      <c r="B146" s="135"/>
      <c r="C146" s="95"/>
      <c r="D146" s="81"/>
      <c r="E146" s="9"/>
      <c r="F146" s="27"/>
      <c r="G146" s="130"/>
      <c r="H146" s="9"/>
      <c r="I146" s="9"/>
      <c r="J146" s="9"/>
      <c r="K146" s="53"/>
      <c r="L146" s="55"/>
      <c r="M146" s="14"/>
      <c r="N146" s="14"/>
      <c r="O146" s="14"/>
      <c r="P146" s="14"/>
    </row>
    <row r="147" spans="2:16" ht="15" customHeight="1">
      <c r="B147" s="135"/>
      <c r="C147" s="140" t="s">
        <v>53</v>
      </c>
      <c r="D147" s="141"/>
      <c r="E147" s="142"/>
      <c r="F147" s="9"/>
      <c r="G147" s="130"/>
      <c r="H147" s="140" t="s">
        <v>53</v>
      </c>
      <c r="I147" s="141"/>
      <c r="J147" s="142"/>
      <c r="K147" s="30"/>
      <c r="M147" s="14"/>
      <c r="N147" s="14"/>
      <c r="O147" s="14"/>
      <c r="P147" s="14"/>
    </row>
    <row r="148" spans="2:16" ht="15" customHeight="1">
      <c r="B148" s="135"/>
      <c r="C148" s="95">
        <v>1539.6</v>
      </c>
      <c r="D148" s="81" t="s">
        <v>58</v>
      </c>
      <c r="E148" s="9" t="s">
        <v>36</v>
      </c>
      <c r="F148" s="27"/>
      <c r="G148" s="130"/>
      <c r="H148" s="9">
        <v>1069.6</v>
      </c>
      <c r="I148" s="9" t="s">
        <v>58</v>
      </c>
      <c r="J148" s="9" t="s">
        <v>37</v>
      </c>
      <c r="K148" s="35"/>
      <c r="M148" s="14"/>
      <c r="N148" s="14"/>
      <c r="O148" s="14"/>
      <c r="P148" s="14"/>
    </row>
    <row r="149" spans="2:16" ht="15" customHeight="1">
      <c r="B149" s="135"/>
      <c r="C149" s="90">
        <v>1558.6</v>
      </c>
      <c r="D149" s="79" t="s">
        <v>64</v>
      </c>
      <c r="E149" s="51" t="s">
        <v>38</v>
      </c>
      <c r="F149" s="27"/>
      <c r="G149" s="130"/>
      <c r="H149" s="53">
        <v>451.15</v>
      </c>
      <c r="I149" s="9" t="s">
        <v>83</v>
      </c>
      <c r="J149" s="9" t="s">
        <v>39</v>
      </c>
      <c r="K149" s="53"/>
      <c r="M149" s="14"/>
      <c r="N149" s="14"/>
      <c r="O149" s="14"/>
      <c r="P149" s="14"/>
    </row>
    <row r="150" spans="2:16" ht="15" customHeight="1">
      <c r="B150" s="135"/>
      <c r="C150" s="92" t="s">
        <v>71</v>
      </c>
      <c r="D150" s="73" t="s">
        <v>68</v>
      </c>
      <c r="E150" s="66" t="s">
        <v>69</v>
      </c>
      <c r="F150" s="27"/>
      <c r="G150" s="130"/>
      <c r="H150" s="70">
        <v>48.12</v>
      </c>
      <c r="I150" s="9" t="s">
        <v>83</v>
      </c>
      <c r="J150" s="66" t="s">
        <v>57</v>
      </c>
      <c r="K150" s="70"/>
      <c r="M150" s="14"/>
      <c r="N150" s="14"/>
      <c r="O150" s="14"/>
      <c r="P150" s="14"/>
    </row>
    <row r="151" spans="2:16" ht="15" customHeight="1">
      <c r="B151" s="135"/>
      <c r="C151" s="93">
        <v>1359.16</v>
      </c>
      <c r="D151" s="9" t="s">
        <v>83</v>
      </c>
      <c r="E151" s="49" t="s">
        <v>70</v>
      </c>
      <c r="F151" s="27"/>
      <c r="G151" s="130"/>
      <c r="H151" s="71">
        <v>122.85</v>
      </c>
      <c r="I151" s="9" t="s">
        <v>83</v>
      </c>
      <c r="J151" s="49" t="s">
        <v>66</v>
      </c>
      <c r="K151" s="71"/>
      <c r="M151" s="14"/>
      <c r="N151" s="14"/>
      <c r="O151" s="14"/>
      <c r="P151" s="14"/>
    </row>
    <row r="152" spans="2:16" ht="15" customHeight="1">
      <c r="B152" s="135"/>
      <c r="C152" s="93">
        <v>343.26</v>
      </c>
      <c r="D152" s="9" t="s">
        <v>86</v>
      </c>
      <c r="E152" s="49">
        <v>1.2023</v>
      </c>
      <c r="F152" s="27"/>
      <c r="G152" s="130"/>
      <c r="H152" s="71">
        <v>26.59</v>
      </c>
      <c r="I152" s="9" t="s">
        <v>86</v>
      </c>
      <c r="J152" s="49">
        <v>1.2023</v>
      </c>
      <c r="K152" s="71"/>
      <c r="M152" s="14"/>
      <c r="N152" s="14"/>
      <c r="O152" s="14"/>
      <c r="P152" s="14"/>
    </row>
    <row r="153" spans="2:16" ht="15" customHeight="1">
      <c r="B153" s="135"/>
      <c r="C153" s="93">
        <v>343.26</v>
      </c>
      <c r="D153" s="9" t="s">
        <v>88</v>
      </c>
      <c r="E153" s="49">
        <v>2.2023</v>
      </c>
      <c r="F153" s="27"/>
      <c r="G153" s="130"/>
      <c r="H153" s="71">
        <v>26.59</v>
      </c>
      <c r="I153" s="9" t="s">
        <v>88</v>
      </c>
      <c r="J153" s="49">
        <v>2.2023</v>
      </c>
      <c r="K153" s="71"/>
      <c r="M153" s="14"/>
      <c r="N153" s="14"/>
      <c r="O153" s="14"/>
      <c r="P153" s="14"/>
    </row>
    <row r="154" spans="2:16" ht="15" customHeight="1">
      <c r="B154" s="135"/>
      <c r="C154" s="93">
        <v>1029.78</v>
      </c>
      <c r="D154" s="9" t="s">
        <v>90</v>
      </c>
      <c r="E154" s="49" t="s">
        <v>89</v>
      </c>
      <c r="F154" s="27"/>
      <c r="G154" s="130"/>
      <c r="H154" s="71">
        <v>79.77</v>
      </c>
      <c r="I154" s="9" t="s">
        <v>90</v>
      </c>
      <c r="J154" s="49" t="s">
        <v>89</v>
      </c>
      <c r="K154" s="71"/>
      <c r="M154" s="14"/>
      <c r="N154" s="14"/>
      <c r="O154" s="14"/>
      <c r="P154" s="14"/>
    </row>
    <row r="155" spans="2:16" ht="15" customHeight="1">
      <c r="B155" s="135"/>
      <c r="C155" s="92" t="s">
        <v>100</v>
      </c>
      <c r="D155" s="73" t="s">
        <v>102</v>
      </c>
      <c r="E155" s="49" t="s">
        <v>93</v>
      </c>
      <c r="F155" s="27"/>
      <c r="G155" s="130"/>
      <c r="H155" s="9">
        <v>106.36</v>
      </c>
      <c r="I155" s="73" t="s">
        <v>102</v>
      </c>
      <c r="J155" s="49" t="s">
        <v>93</v>
      </c>
      <c r="K155" s="25"/>
      <c r="M155" s="47"/>
      <c r="N155" s="14"/>
      <c r="O155" s="14"/>
      <c r="P155" s="14"/>
    </row>
    <row r="156" spans="2:11" ht="15" customHeight="1">
      <c r="B156" s="136"/>
      <c r="C156" s="92"/>
      <c r="D156" s="73"/>
      <c r="E156" s="49" t="s">
        <v>103</v>
      </c>
      <c r="F156" s="27">
        <f>343.26*2</f>
        <v>686.52</v>
      </c>
      <c r="G156" s="130"/>
      <c r="H156" s="9"/>
      <c r="I156" s="9"/>
      <c r="J156" s="49" t="s">
        <v>103</v>
      </c>
      <c r="K156" s="30">
        <f>26.59*2</f>
        <v>53.18</v>
      </c>
    </row>
    <row r="157" spans="2:11" ht="15" customHeight="1">
      <c r="B157" s="110"/>
      <c r="C157" s="112"/>
      <c r="D157" s="78"/>
      <c r="E157" s="49">
        <v>12.2023</v>
      </c>
      <c r="F157" s="77">
        <v>470.03</v>
      </c>
      <c r="G157" s="130"/>
      <c r="H157" s="76"/>
      <c r="I157" s="76"/>
      <c r="J157" s="49">
        <v>12.2023</v>
      </c>
      <c r="K157" s="113">
        <v>36.41</v>
      </c>
    </row>
    <row r="158" spans="2:11" ht="15" customHeight="1">
      <c r="B158" s="115"/>
      <c r="C158" s="112"/>
      <c r="D158" s="78"/>
      <c r="E158" s="66">
        <v>1.2024</v>
      </c>
      <c r="F158" s="77">
        <f>445.86*2</f>
        <v>891.72</v>
      </c>
      <c r="G158" s="130"/>
      <c r="H158" s="76"/>
      <c r="I158" s="76"/>
      <c r="J158" s="66">
        <v>1.2024</v>
      </c>
      <c r="K158" s="113">
        <f>35.8*2</f>
        <v>71.6</v>
      </c>
    </row>
    <row r="159" spans="2:11" ht="16.5" thickBot="1">
      <c r="B159" s="20" t="s">
        <v>10</v>
      </c>
      <c r="C159" s="108"/>
      <c r="D159" s="88"/>
      <c r="E159" s="21"/>
      <c r="F159" s="33">
        <f>SUM(F148:F158)</f>
        <v>2048.27</v>
      </c>
      <c r="G159" s="131"/>
      <c r="H159" s="22">
        <f>SUM(H133:H156)</f>
        <v>5565.8099999999995</v>
      </c>
      <c r="I159" s="21"/>
      <c r="J159" s="21"/>
      <c r="K159" s="36">
        <f>SUM(K148:K158)</f>
        <v>161.19</v>
      </c>
    </row>
  </sheetData>
  <mergeCells count="27">
    <mergeCell ref="C133:E133"/>
    <mergeCell ref="C147:E147"/>
    <mergeCell ref="G131:G159"/>
    <mergeCell ref="B133:B156"/>
    <mergeCell ref="H133:J133"/>
    <mergeCell ref="H147:J147"/>
    <mergeCell ref="H45:J45"/>
    <mergeCell ref="H61:J61"/>
    <mergeCell ref="H78:J78"/>
    <mergeCell ref="H93:J93"/>
    <mergeCell ref="H107:J107"/>
    <mergeCell ref="D2:K2"/>
    <mergeCell ref="B3:F3"/>
    <mergeCell ref="G3:G130"/>
    <mergeCell ref="H3:K3"/>
    <mergeCell ref="B5:B31"/>
    <mergeCell ref="B33:B41"/>
    <mergeCell ref="B45:B114"/>
    <mergeCell ref="B119:B128"/>
    <mergeCell ref="C5:E5"/>
    <mergeCell ref="C18:E18"/>
    <mergeCell ref="C45:E45"/>
    <mergeCell ref="C61:E61"/>
    <mergeCell ref="C78:E78"/>
    <mergeCell ref="C93:E93"/>
    <mergeCell ref="C107:E107"/>
    <mergeCell ref="H19:J19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2024-03-19T11:43:30Z</cp:lastPrinted>
  <dcterms:created xsi:type="dcterms:W3CDTF">2020-02-10T11:16:03Z</dcterms:created>
  <dcterms:modified xsi:type="dcterms:W3CDTF">2024-03-19T12:06:30Z</dcterms:modified>
  <cp:category/>
  <cp:version/>
  <cp:contentType/>
  <cp:contentStatus/>
</cp:coreProperties>
</file>